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71f0af93f9c17/MEGGY-T/2025/Tomáš/MEGGY-T_2025/"/>
    </mc:Choice>
  </mc:AlternateContent>
  <xr:revisionPtr revIDLastSave="9" documentId="13_ncr:1_{0593E440-1E2F-40C8-AD6A-DC0B1B53B3D1}" xr6:coauthVersionLast="47" xr6:coauthVersionMax="47" xr10:uidLastSave="{9737DEDC-C256-4321-8030-6E6FE59AC739}"/>
  <workbookProtection workbookAlgorithmName="SHA-512" workbookHashValue="QKTTxT4aOCuqXZf6DUy5zuoRijSN3e4pWvNrzqvJ+qpP4qGpQqZWQzefnk87/kt64dIazC6GE+U+5BEEUwpQ3A==" workbookSaltValue="Lqb6fzF2DrnaNX+BDfKFbw==" workbookSpinCount="100000" lockStructure="1"/>
  <bookViews>
    <workbookView xWindow="-103" yWindow="-103" windowWidth="24892" windowHeight="13372" firstSheet="1" activeTab="1" xr2:uid="{E8FCDDA5-8578-46F5-99DC-7ABFC1A3B6D7}"/>
  </bookViews>
  <sheets>
    <sheet name="Cenník" sheetId="4" state="hidden" r:id="rId1"/>
    <sheet name="Zostavy" sheetId="1" r:id="rId2"/>
    <sheet name="Sumár objednávky" sheetId="3" r:id="rId3"/>
    <sheet name="Tlač zostáv" sheetId="2" r:id="rId4"/>
  </sheets>
  <definedNames>
    <definedName name="_xlnm.Print_Area" localSheetId="2">'Sumár objednávky'!$B$2:$F$4</definedName>
    <definedName name="_xlnm.Print_Area" localSheetId="3">'Tlač zostáv'!$B$8:$Y$54,'Tlač zostáv'!$AA$8:$AX$54</definedName>
    <definedName name="_xlnm.Print_Area" localSheetId="1">Zostavy!$B$1:$R$168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4" i="2" l="1"/>
  <c r="Q54" i="2"/>
  <c r="L54" i="2"/>
  <c r="G54" i="2"/>
  <c r="V53" i="2"/>
  <c r="Q53" i="2"/>
  <c r="L53" i="2"/>
  <c r="G53" i="2"/>
  <c r="V10" i="2"/>
  <c r="Q10" i="2"/>
  <c r="L10" i="2"/>
  <c r="G10" i="2"/>
  <c r="B10" i="2"/>
  <c r="X117" i="4"/>
  <c r="AD80" i="4"/>
  <c r="AA80" i="4"/>
  <c r="X80" i="4"/>
  <c r="AD43" i="4"/>
  <c r="AA43" i="4"/>
  <c r="X43" i="4"/>
  <c r="AD6" i="4"/>
  <c r="AA6" i="4"/>
  <c r="X6" i="4"/>
  <c r="B151" i="1"/>
  <c r="B152" i="1"/>
  <c r="B153" i="1"/>
  <c r="B154" i="1"/>
  <c r="X141" i="4" s="1"/>
  <c r="B155" i="1"/>
  <c r="B156" i="1"/>
  <c r="B157" i="1"/>
  <c r="N109" i="1"/>
  <c r="N110" i="1"/>
  <c r="N111" i="1"/>
  <c r="H109" i="1"/>
  <c r="H110" i="1"/>
  <c r="H111" i="1"/>
  <c r="B110" i="1"/>
  <c r="B111" i="1"/>
  <c r="N68" i="1"/>
  <c r="N69" i="1"/>
  <c r="N70" i="1"/>
  <c r="AD67" i="4" s="1"/>
  <c r="N71" i="1"/>
  <c r="H66" i="1"/>
  <c r="H67" i="1"/>
  <c r="H68" i="1"/>
  <c r="B65" i="1"/>
  <c r="B66" i="1"/>
  <c r="B67" i="1"/>
  <c r="B68" i="1"/>
  <c r="N24" i="1"/>
  <c r="AD26" i="4" s="1"/>
  <c r="N25" i="1"/>
  <c r="AD27" i="4" s="1"/>
  <c r="H23" i="1"/>
  <c r="AA25" i="4" s="1"/>
  <c r="H24" i="1"/>
  <c r="AA26" i="4" s="1"/>
  <c r="B17" i="1"/>
  <c r="X19" i="4" s="1"/>
  <c r="B18" i="1"/>
  <c r="X20" i="4" s="1"/>
  <c r="B19" i="1"/>
  <c r="X21" i="4" s="1"/>
  <c r="B20" i="1"/>
  <c r="X22" i="4" s="1"/>
  <c r="B21" i="1"/>
  <c r="X23" i="4" s="1"/>
  <c r="B22" i="1"/>
  <c r="X24" i="4" s="1"/>
  <c r="B23" i="1"/>
  <c r="X25" i="4" s="1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D416" i="4"/>
  <c r="D417" i="4"/>
  <c r="D418" i="4"/>
  <c r="D419" i="4"/>
  <c r="D420" i="4"/>
  <c r="D421" i="4"/>
  <c r="D422" i="4"/>
  <c r="D423" i="4"/>
  <c r="D424" i="4"/>
  <c r="D425" i="4"/>
  <c r="D426" i="4"/>
  <c r="D343" i="4"/>
  <c r="D381" i="4"/>
  <c r="D379" i="4"/>
  <c r="D380" i="4"/>
  <c r="D383" i="4"/>
  <c r="D378" i="4"/>
  <c r="D385" i="4"/>
  <c r="D384" i="4"/>
  <c r="D377" i="4"/>
  <c r="D382" i="4"/>
  <c r="D336" i="4"/>
  <c r="D337" i="4"/>
  <c r="D338" i="4"/>
  <c r="D339" i="4"/>
  <c r="D340" i="4"/>
  <c r="D341" i="4"/>
  <c r="D342" i="4"/>
  <c r="D344" i="4"/>
  <c r="D335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X142" i="4" l="1"/>
  <c r="X143" i="4"/>
  <c r="X138" i="4"/>
  <c r="X144" i="4"/>
  <c r="X139" i="4"/>
  <c r="X140" i="4"/>
  <c r="AD101" i="4"/>
  <c r="AD102" i="4"/>
  <c r="AD103" i="4"/>
  <c r="AA101" i="4"/>
  <c r="AA102" i="4"/>
  <c r="AA103" i="4"/>
  <c r="X102" i="4"/>
  <c r="X103" i="4"/>
  <c r="AD68" i="4"/>
  <c r="AD65" i="4"/>
  <c r="AD66" i="4"/>
  <c r="AA63" i="4"/>
  <c r="AA64" i="4"/>
  <c r="AA65" i="4"/>
  <c r="X62" i="4"/>
  <c r="X63" i="4"/>
  <c r="X64" i="4"/>
  <c r="X65" i="4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B165" i="1"/>
  <c r="B164" i="1"/>
  <c r="B163" i="1"/>
  <c r="B162" i="1"/>
  <c r="B161" i="1"/>
  <c r="B160" i="1"/>
  <c r="B159" i="1"/>
  <c r="B158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N81" i="1"/>
  <c r="N80" i="1"/>
  <c r="N79" i="1"/>
  <c r="N78" i="1"/>
  <c r="N77" i="1"/>
  <c r="N76" i="1"/>
  <c r="N75" i="1"/>
  <c r="N74" i="1"/>
  <c r="N73" i="1"/>
  <c r="N7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E6" i="1"/>
  <c r="F6" i="1" s="1"/>
  <c r="X151" i="4" l="1"/>
  <c r="X150" i="4"/>
  <c r="X152" i="4"/>
  <c r="X145" i="4"/>
  <c r="X146" i="4"/>
  <c r="X147" i="4"/>
  <c r="X148" i="4"/>
  <c r="X149" i="4"/>
  <c r="AD107" i="4"/>
  <c r="AD108" i="4"/>
  <c r="AD109" i="4"/>
  <c r="AD106" i="4"/>
  <c r="AD110" i="4"/>
  <c r="AD111" i="4"/>
  <c r="AD112" i="4"/>
  <c r="AD114" i="4"/>
  <c r="AD105" i="4"/>
  <c r="AD115" i="4"/>
  <c r="AD113" i="4"/>
  <c r="AD104" i="4"/>
  <c r="AA105" i="4"/>
  <c r="AA106" i="4"/>
  <c r="AA107" i="4"/>
  <c r="AA108" i="4"/>
  <c r="AA109" i="4"/>
  <c r="AA110" i="4"/>
  <c r="AA111" i="4"/>
  <c r="AA112" i="4"/>
  <c r="AA113" i="4"/>
  <c r="AA114" i="4"/>
  <c r="AA115" i="4"/>
  <c r="AA104" i="4"/>
  <c r="X104" i="4"/>
  <c r="X105" i="4"/>
  <c r="X108" i="4"/>
  <c r="X106" i="4"/>
  <c r="X109" i="4"/>
  <c r="X110" i="4"/>
  <c r="X107" i="4"/>
  <c r="X111" i="4"/>
  <c r="X112" i="4"/>
  <c r="X113" i="4"/>
  <c r="X114" i="4"/>
  <c r="X115" i="4"/>
  <c r="AD78" i="4"/>
  <c r="AD71" i="4"/>
  <c r="AD69" i="4"/>
  <c r="AD70" i="4"/>
  <c r="AD72" i="4"/>
  <c r="AD73" i="4"/>
  <c r="AD74" i="4"/>
  <c r="AD75" i="4"/>
  <c r="AD76" i="4"/>
  <c r="AD77" i="4"/>
  <c r="AA77" i="4"/>
  <c r="AA66" i="4"/>
  <c r="AA78" i="4"/>
  <c r="AA67" i="4"/>
  <c r="AA68" i="4"/>
  <c r="AA76" i="4"/>
  <c r="AA69" i="4"/>
  <c r="AA72" i="4"/>
  <c r="AA71" i="4"/>
  <c r="AA73" i="4"/>
  <c r="AA74" i="4"/>
  <c r="AA70" i="4"/>
  <c r="AA75" i="4"/>
  <c r="X66" i="4"/>
  <c r="X78" i="4"/>
  <c r="X68" i="4"/>
  <c r="X69" i="4"/>
  <c r="X70" i="4"/>
  <c r="X67" i="4"/>
  <c r="X71" i="4"/>
  <c r="X72" i="4"/>
  <c r="X73" i="4"/>
  <c r="X76" i="4"/>
  <c r="X74" i="4"/>
  <c r="X75" i="4"/>
  <c r="X77" i="4"/>
  <c r="AD38" i="4"/>
  <c r="AD28" i="4"/>
  <c r="AD41" i="4"/>
  <c r="AD40" i="4"/>
  <c r="AD29" i="4"/>
  <c r="AD31" i="4"/>
  <c r="AD32" i="4"/>
  <c r="AD33" i="4"/>
  <c r="AD34" i="4"/>
  <c r="AD35" i="4"/>
  <c r="AD30" i="4"/>
  <c r="AD36" i="4"/>
  <c r="AD39" i="4"/>
  <c r="AD37" i="4"/>
  <c r="AA28" i="4"/>
  <c r="AA27" i="4"/>
  <c r="AA39" i="4"/>
  <c r="AA40" i="4"/>
  <c r="AA30" i="4"/>
  <c r="AA33" i="4"/>
  <c r="AA29" i="4"/>
  <c r="AA31" i="4"/>
  <c r="AA35" i="4"/>
  <c r="AA34" i="4"/>
  <c r="AA36" i="4"/>
  <c r="AA41" i="4"/>
  <c r="AA37" i="4"/>
  <c r="AA32" i="4"/>
  <c r="AA38" i="4"/>
  <c r="X37" i="4"/>
  <c r="X26" i="4"/>
  <c r="X38" i="4"/>
  <c r="X40" i="4"/>
  <c r="X39" i="4"/>
  <c r="X28" i="4"/>
  <c r="X29" i="4"/>
  <c r="X41" i="4"/>
  <c r="X30" i="4"/>
  <c r="X31" i="4"/>
  <c r="X27" i="4"/>
  <c r="X32" i="4"/>
  <c r="X35" i="4"/>
  <c r="X36" i="4"/>
  <c r="X33" i="4"/>
  <c r="X34" i="4"/>
  <c r="AC13" i="2" l="1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12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1" i="2"/>
  <c r="D186" i="4" l="1"/>
  <c r="D187" i="4"/>
  <c r="D188" i="4"/>
  <c r="D189" i="4"/>
  <c r="D190" i="4"/>
  <c r="D219" i="4"/>
  <c r="D220" i="4"/>
  <c r="D221" i="4"/>
  <c r="D222" i="4"/>
  <c r="D437" i="4"/>
  <c r="D276" i="4"/>
  <c r="D275" i="4"/>
  <c r="D201" i="4"/>
  <c r="B14" i="1" s="1"/>
  <c r="D202" i="4"/>
  <c r="D203" i="4"/>
  <c r="D205" i="4"/>
  <c r="D206" i="4"/>
  <c r="D207" i="4"/>
  <c r="D204" i="4"/>
  <c r="D321" i="4"/>
  <c r="D322" i="4"/>
  <c r="D326" i="4"/>
  <c r="D327" i="4"/>
  <c r="N23" i="1" s="1"/>
  <c r="D325" i="4"/>
  <c r="D328" i="4"/>
  <c r="H22" i="1" s="1"/>
  <c r="D323" i="4"/>
  <c r="D329" i="4"/>
  <c r="B13" i="1" s="1"/>
  <c r="D324" i="4"/>
  <c r="D277" i="4"/>
  <c r="D274" i="4"/>
  <c r="D268" i="4"/>
  <c r="D269" i="4"/>
  <c r="D249" i="4"/>
  <c r="D251" i="4"/>
  <c r="D252" i="4"/>
  <c r="D230" i="4"/>
  <c r="D231" i="4"/>
  <c r="D232" i="4"/>
  <c r="D233" i="4"/>
  <c r="D234" i="4"/>
  <c r="D235" i="4"/>
  <c r="D236" i="4"/>
  <c r="D237" i="4"/>
  <c r="D238" i="4"/>
  <c r="D270" i="4"/>
  <c r="D250" i="4"/>
  <c r="D253" i="4"/>
  <c r="D254" i="4"/>
  <c r="D255" i="4"/>
  <c r="D256" i="4"/>
  <c r="D257" i="4"/>
  <c r="D245" i="4"/>
  <c r="D246" i="4"/>
  <c r="D247" i="4"/>
  <c r="D248" i="4"/>
  <c r="D266" i="4"/>
  <c r="D265" i="4"/>
  <c r="D259" i="4"/>
  <c r="D260" i="4"/>
  <c r="D239" i="4"/>
  <c r="D240" i="4"/>
  <c r="D241" i="4"/>
  <c r="D242" i="4"/>
  <c r="D243" i="4"/>
  <c r="D244" i="4"/>
  <c r="D294" i="4"/>
  <c r="D295" i="4"/>
  <c r="D292" i="4"/>
  <c r="D293" i="4"/>
  <c r="D296" i="4"/>
  <c r="D473" i="4"/>
  <c r="D471" i="4"/>
  <c r="D470" i="4"/>
  <c r="D472" i="4"/>
  <c r="D474" i="4"/>
  <c r="D330" i="4"/>
  <c r="D261" i="4"/>
  <c r="D262" i="4"/>
  <c r="D263" i="4"/>
  <c r="D264" i="4"/>
  <c r="D258" i="4"/>
  <c r="D267" i="4"/>
  <c r="D227" i="4"/>
  <c r="D228" i="4"/>
  <c r="D229" i="4"/>
  <c r="D223" i="4"/>
  <c r="D148" i="4"/>
  <c r="D149" i="4"/>
  <c r="D144" i="4"/>
  <c r="D145" i="4"/>
  <c r="D146" i="4"/>
  <c r="D147" i="4"/>
  <c r="D368" i="4"/>
  <c r="D369" i="4"/>
  <c r="B12" i="1" s="1"/>
  <c r="D370" i="4"/>
  <c r="D371" i="4"/>
  <c r="D372" i="4"/>
  <c r="D373" i="4"/>
  <c r="D374" i="4"/>
  <c r="D375" i="4"/>
  <c r="D376" i="4"/>
  <c r="D386" i="4"/>
  <c r="D360" i="4"/>
  <c r="D361" i="4"/>
  <c r="D362" i="4"/>
  <c r="D363" i="4"/>
  <c r="D438" i="4"/>
  <c r="D439" i="4"/>
  <c r="D280" i="4"/>
  <c r="D281" i="4"/>
  <c r="D282" i="4"/>
  <c r="D283" i="4"/>
  <c r="D284" i="4"/>
  <c r="D287" i="4"/>
  <c r="D288" i="4"/>
  <c r="D289" i="4"/>
  <c r="D290" i="4"/>
  <c r="D291" i="4"/>
  <c r="D278" i="4"/>
  <c r="D279" i="4"/>
  <c r="D285" i="4"/>
  <c r="D286" i="4"/>
  <c r="D153" i="4"/>
  <c r="D154" i="4"/>
  <c r="D155" i="4"/>
  <c r="D156" i="4"/>
  <c r="D157" i="4"/>
  <c r="D158" i="4"/>
  <c r="D150" i="4"/>
  <c r="D151" i="4"/>
  <c r="D152" i="4"/>
  <c r="D331" i="4"/>
  <c r="D332" i="4"/>
  <c r="D333" i="4"/>
  <c r="D334" i="4"/>
  <c r="D199" i="4"/>
  <c r="D192" i="4"/>
  <c r="D196" i="4"/>
  <c r="D191" i="4"/>
  <c r="D159" i="4"/>
  <c r="D160" i="4"/>
  <c r="D193" i="4"/>
  <c r="D194" i="4"/>
  <c r="D161" i="4"/>
  <c r="D163" i="4"/>
  <c r="D164" i="4"/>
  <c r="D169" i="4"/>
  <c r="D170" i="4"/>
  <c r="D172" i="4"/>
  <c r="D166" i="4"/>
  <c r="D167" i="4"/>
  <c r="D162" i="4"/>
  <c r="D165" i="4"/>
  <c r="D168" i="4"/>
  <c r="D171" i="4"/>
  <c r="D173" i="4"/>
  <c r="D174" i="4"/>
  <c r="D175" i="4"/>
  <c r="D200" i="4"/>
  <c r="D197" i="4"/>
  <c r="D195" i="4"/>
  <c r="D198" i="4"/>
  <c r="D142" i="4"/>
  <c r="D143" i="4"/>
  <c r="B10" i="1" s="1"/>
  <c r="D355" i="4"/>
  <c r="D356" i="4"/>
  <c r="D357" i="4"/>
  <c r="D271" i="4"/>
  <c r="D272" i="4"/>
  <c r="D273" i="4"/>
  <c r="D297" i="4"/>
  <c r="D298" i="4"/>
  <c r="D299" i="4"/>
  <c r="D300" i="4"/>
  <c r="D301" i="4"/>
  <c r="D302" i="4"/>
  <c r="D303" i="4"/>
  <c r="D364" i="4"/>
  <c r="D365" i="4"/>
  <c r="D366" i="4"/>
  <c r="D367" i="4"/>
  <c r="D176" i="4"/>
  <c r="D177" i="4"/>
  <c r="D178" i="4"/>
  <c r="D180" i="4"/>
  <c r="D179" i="4"/>
  <c r="D181" i="4"/>
  <c r="D185" i="4"/>
  <c r="D182" i="4"/>
  <c r="D183" i="4"/>
  <c r="D184" i="4"/>
  <c r="D311" i="4"/>
  <c r="D312" i="4"/>
  <c r="B16" i="1" s="1"/>
  <c r="D313" i="4"/>
  <c r="D317" i="4"/>
  <c r="D309" i="4"/>
  <c r="D314" i="4"/>
  <c r="D318" i="4"/>
  <c r="D319" i="4"/>
  <c r="D315" i="4"/>
  <c r="D316" i="4"/>
  <c r="D310" i="4"/>
  <c r="D320" i="4"/>
  <c r="D305" i="4"/>
  <c r="D304" i="4"/>
  <c r="D306" i="4"/>
  <c r="D307" i="4"/>
  <c r="D308" i="4"/>
  <c r="D226" i="4"/>
  <c r="D224" i="4"/>
  <c r="D225" i="4"/>
  <c r="D352" i="4"/>
  <c r="D351" i="4"/>
  <c r="D208" i="4"/>
  <c r="D209" i="4"/>
  <c r="D210" i="4"/>
  <c r="D349" i="4"/>
  <c r="D350" i="4"/>
  <c r="D347" i="4"/>
  <c r="D348" i="4"/>
  <c r="D359" i="4"/>
  <c r="D358" i="4"/>
  <c r="D211" i="4"/>
  <c r="D212" i="4"/>
  <c r="D345" i="4"/>
  <c r="D346" i="4"/>
  <c r="D216" i="4"/>
  <c r="D217" i="4"/>
  <c r="D218" i="4"/>
  <c r="D213" i="4"/>
  <c r="D214" i="4"/>
  <c r="D215" i="4"/>
  <c r="D46" i="4"/>
  <c r="D47" i="4"/>
  <c r="D23" i="4"/>
  <c r="D24" i="4"/>
  <c r="H9" i="1" s="1"/>
  <c r="D25" i="4"/>
  <c r="H10" i="1" s="1"/>
  <c r="D30" i="4"/>
  <c r="D26" i="4"/>
  <c r="N9" i="1" s="1"/>
  <c r="D27" i="4"/>
  <c r="N10" i="1" s="1"/>
  <c r="D28" i="4"/>
  <c r="D29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7" i="4"/>
  <c r="D9" i="4"/>
  <c r="D10" i="4"/>
  <c r="D12" i="4"/>
  <c r="D8" i="4"/>
  <c r="D11" i="4"/>
  <c r="D13" i="4"/>
  <c r="D14" i="4"/>
  <c r="D15" i="4"/>
  <c r="D16" i="4"/>
  <c r="D17" i="4"/>
  <c r="D18" i="4"/>
  <c r="D19" i="4"/>
  <c r="D20" i="4"/>
  <c r="D21" i="4"/>
  <c r="D22" i="4"/>
  <c r="D67" i="4"/>
  <c r="D57" i="4"/>
  <c r="D58" i="4"/>
  <c r="D59" i="4"/>
  <c r="D60" i="4"/>
  <c r="D61" i="4"/>
  <c r="D62" i="4"/>
  <c r="D63" i="4"/>
  <c r="D64" i="4"/>
  <c r="D65" i="4"/>
  <c r="D66" i="4"/>
  <c r="D48" i="4"/>
  <c r="D49" i="4"/>
  <c r="H49" i="1" s="1"/>
  <c r="D50" i="4"/>
  <c r="D51" i="4"/>
  <c r="D52" i="4"/>
  <c r="D53" i="4"/>
  <c r="D54" i="4"/>
  <c r="D55" i="4"/>
  <c r="D56" i="4"/>
  <c r="D130" i="4"/>
  <c r="D129" i="4"/>
  <c r="D131" i="4"/>
  <c r="D132" i="4"/>
  <c r="D133" i="4"/>
  <c r="D135" i="4"/>
  <c r="D134" i="4"/>
  <c r="D136" i="4"/>
  <c r="D137" i="4"/>
  <c r="D138" i="4"/>
  <c r="D140" i="4"/>
  <c r="D139" i="4"/>
  <c r="D141" i="4"/>
  <c r="D68" i="4"/>
  <c r="D69" i="4"/>
  <c r="D70" i="4"/>
  <c r="D71" i="4"/>
  <c r="D74" i="4"/>
  <c r="D75" i="4"/>
  <c r="D76" i="4"/>
  <c r="D77" i="4"/>
  <c r="D72" i="4"/>
  <c r="D73" i="4"/>
  <c r="D78" i="4"/>
  <c r="D79" i="4"/>
  <c r="D80" i="4"/>
  <c r="D81" i="4"/>
  <c r="D102" i="4"/>
  <c r="D101" i="4"/>
  <c r="D103" i="4"/>
  <c r="D354" i="4"/>
  <c r="D353" i="4"/>
  <c r="D97" i="4"/>
  <c r="D98" i="4"/>
  <c r="D91" i="4"/>
  <c r="D92" i="4"/>
  <c r="D93" i="4"/>
  <c r="D94" i="4"/>
  <c r="D95" i="4"/>
  <c r="D96" i="4"/>
  <c r="D99" i="4"/>
  <c r="D100" i="4"/>
  <c r="D90" i="4"/>
  <c r="D89" i="4"/>
  <c r="D427" i="4"/>
  <c r="D428" i="4"/>
  <c r="D429" i="4"/>
  <c r="D430" i="4"/>
  <c r="D431" i="4"/>
  <c r="D432" i="4"/>
  <c r="D433" i="4"/>
  <c r="D434" i="4"/>
  <c r="D435" i="4"/>
  <c r="D436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82" i="4"/>
  <c r="D83" i="4"/>
  <c r="D87" i="4"/>
  <c r="D88" i="4"/>
  <c r="D84" i="4"/>
  <c r="D85" i="4"/>
  <c r="D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AA46" i="4" l="1"/>
  <c r="AD25" i="4"/>
  <c r="AD12" i="4"/>
  <c r="AD11" i="4"/>
  <c r="AA11" i="4"/>
  <c r="AA12" i="4"/>
  <c r="AA24" i="4"/>
  <c r="X14" i="4"/>
  <c r="X15" i="4"/>
  <c r="X12" i="4"/>
  <c r="X18" i="4"/>
  <c r="X16" i="4"/>
  <c r="N15" i="1"/>
  <c r="H14" i="1"/>
  <c r="B9" i="1"/>
  <c r="B142" i="1"/>
  <c r="N100" i="1"/>
  <c r="H100" i="1"/>
  <c r="B101" i="1"/>
  <c r="N59" i="1"/>
  <c r="H58" i="1"/>
  <c r="B57" i="1"/>
  <c r="N17" i="1"/>
  <c r="H16" i="1"/>
  <c r="B7" i="1"/>
  <c r="B141" i="1"/>
  <c r="N99" i="1"/>
  <c r="H99" i="1"/>
  <c r="B100" i="1"/>
  <c r="N58" i="1"/>
  <c r="H57" i="1"/>
  <c r="B56" i="1"/>
  <c r="N16" i="1"/>
  <c r="H15" i="1"/>
  <c r="B8" i="1"/>
  <c r="B140" i="1"/>
  <c r="N98" i="1"/>
  <c r="H98" i="1"/>
  <c r="B99" i="1"/>
  <c r="N57" i="1"/>
  <c r="H56" i="1"/>
  <c r="B55" i="1"/>
  <c r="N14" i="1"/>
  <c r="H13" i="1"/>
  <c r="B6" i="1"/>
  <c r="B133" i="1"/>
  <c r="N91" i="1"/>
  <c r="H91" i="1"/>
  <c r="B92" i="1"/>
  <c r="N50" i="1"/>
  <c r="B132" i="1"/>
  <c r="N90" i="1"/>
  <c r="H90" i="1"/>
  <c r="B91" i="1"/>
  <c r="N49" i="1"/>
  <c r="B90" i="1"/>
  <c r="N48" i="1"/>
  <c r="H48" i="1"/>
  <c r="B48" i="1"/>
  <c r="N6" i="1"/>
  <c r="H6" i="1"/>
  <c r="B138" i="1"/>
  <c r="N96" i="1"/>
  <c r="H96" i="1"/>
  <c r="B97" i="1"/>
  <c r="N55" i="1"/>
  <c r="B137" i="1"/>
  <c r="N95" i="1"/>
  <c r="H95" i="1"/>
  <c r="B96" i="1"/>
  <c r="N54" i="1"/>
  <c r="B135" i="1"/>
  <c r="N93" i="1"/>
  <c r="H93" i="1"/>
  <c r="B94" i="1"/>
  <c r="N52" i="1"/>
  <c r="H53" i="1"/>
  <c r="B52" i="1"/>
  <c r="H52" i="1"/>
  <c r="B51" i="1"/>
  <c r="H51" i="1"/>
  <c r="B50" i="1"/>
  <c r="B139" i="1"/>
  <c r="N97" i="1"/>
  <c r="H97" i="1"/>
  <c r="B98" i="1"/>
  <c r="N56" i="1"/>
  <c r="H55" i="1"/>
  <c r="B54" i="1"/>
  <c r="B136" i="1"/>
  <c r="N94" i="1"/>
  <c r="H94" i="1"/>
  <c r="B95" i="1"/>
  <c r="N53" i="1"/>
  <c r="H54" i="1"/>
  <c r="B53" i="1"/>
  <c r="B134" i="1"/>
  <c r="N92" i="1"/>
  <c r="H92" i="1"/>
  <c r="B93" i="1"/>
  <c r="N51" i="1"/>
  <c r="H50" i="1"/>
  <c r="B49" i="1"/>
  <c r="N12" i="1"/>
  <c r="N11" i="1"/>
  <c r="H11" i="1"/>
  <c r="N8" i="1"/>
  <c r="H8" i="1"/>
  <c r="N7" i="1"/>
  <c r="H7" i="1"/>
  <c r="N13" i="1"/>
  <c r="H12" i="1"/>
  <c r="H62" i="1"/>
  <c r="B61" i="1"/>
  <c r="B15" i="1"/>
  <c r="B150" i="1"/>
  <c r="N108" i="1"/>
  <c r="H108" i="1"/>
  <c r="B109" i="1"/>
  <c r="N67" i="1"/>
  <c r="B149" i="1"/>
  <c r="N107" i="1"/>
  <c r="H107" i="1"/>
  <c r="B108" i="1"/>
  <c r="N66" i="1"/>
  <c r="H65" i="1"/>
  <c r="B64" i="1"/>
  <c r="N19" i="1"/>
  <c r="H18" i="1"/>
  <c r="B11" i="1"/>
  <c r="B143" i="1"/>
  <c r="N101" i="1"/>
  <c r="H101" i="1"/>
  <c r="B102" i="1"/>
  <c r="N60" i="1"/>
  <c r="H59" i="1"/>
  <c r="B58" i="1"/>
  <c r="N18" i="1"/>
  <c r="H17" i="1"/>
  <c r="B145" i="1"/>
  <c r="N103" i="1"/>
  <c r="H103" i="1"/>
  <c r="B104" i="1"/>
  <c r="N62" i="1"/>
  <c r="H60" i="1"/>
  <c r="B59" i="1"/>
  <c r="N20" i="1"/>
  <c r="H19" i="1"/>
  <c r="B144" i="1"/>
  <c r="N102" i="1"/>
  <c r="H102" i="1"/>
  <c r="B103" i="1"/>
  <c r="N61" i="1"/>
  <c r="H63" i="1"/>
  <c r="B62" i="1"/>
  <c r="H64" i="1"/>
  <c r="B63" i="1"/>
  <c r="N22" i="1"/>
  <c r="H21" i="1"/>
  <c r="B148" i="1"/>
  <c r="N106" i="1"/>
  <c r="H106" i="1"/>
  <c r="B107" i="1"/>
  <c r="N65" i="1"/>
  <c r="B147" i="1"/>
  <c r="N105" i="1"/>
  <c r="H105" i="1"/>
  <c r="B106" i="1"/>
  <c r="N64" i="1"/>
  <c r="H61" i="1"/>
  <c r="B60" i="1"/>
  <c r="N21" i="1"/>
  <c r="H20" i="1"/>
  <c r="B146" i="1"/>
  <c r="N104" i="1"/>
  <c r="H104" i="1"/>
  <c r="B105" i="1"/>
  <c r="N63" i="1"/>
  <c r="V2" i="4"/>
  <c r="V1" i="4"/>
  <c r="U2" i="4"/>
  <c r="U1" i="4"/>
  <c r="T2" i="4"/>
  <c r="T1" i="4"/>
  <c r="S2" i="4"/>
  <c r="S1" i="4"/>
  <c r="R2" i="4"/>
  <c r="R1" i="4"/>
  <c r="Q2" i="4"/>
  <c r="Q1" i="4"/>
  <c r="P2" i="4"/>
  <c r="P1" i="4"/>
  <c r="O2" i="4"/>
  <c r="O1" i="4"/>
  <c r="N2" i="4"/>
  <c r="N1" i="4"/>
  <c r="M2" i="4"/>
  <c r="M1" i="4"/>
  <c r="Y126" i="4" l="1"/>
  <c r="X126" i="4"/>
  <c r="Y122" i="4"/>
  <c r="X122" i="4"/>
  <c r="Y127" i="4"/>
  <c r="X127" i="4"/>
  <c r="Y120" i="4"/>
  <c r="X120" i="4"/>
  <c r="Y134" i="4"/>
  <c r="X134" i="4"/>
  <c r="Y132" i="4"/>
  <c r="X132" i="4"/>
  <c r="Y137" i="4"/>
  <c r="X137" i="4"/>
  <c r="Y124" i="4"/>
  <c r="X124" i="4"/>
  <c r="Y123" i="4"/>
  <c r="X123" i="4"/>
  <c r="Y130" i="4"/>
  <c r="X130" i="4"/>
  <c r="Y131" i="4"/>
  <c r="X131" i="4"/>
  <c r="Y135" i="4"/>
  <c r="X135" i="4"/>
  <c r="Y129" i="4"/>
  <c r="X129" i="4"/>
  <c r="Y133" i="4"/>
  <c r="X133" i="4"/>
  <c r="Y141" i="4"/>
  <c r="Y119" i="4"/>
  <c r="X119" i="4"/>
  <c r="Y139" i="4"/>
  <c r="Y138" i="4"/>
  <c r="Y144" i="4"/>
  <c r="Y143" i="4"/>
  <c r="Y142" i="4"/>
  <c r="Y140" i="4"/>
  <c r="Y151" i="4"/>
  <c r="Y148" i="4"/>
  <c r="Y150" i="4"/>
  <c r="Y149" i="4"/>
  <c r="Y152" i="4"/>
  <c r="Y145" i="4"/>
  <c r="Y146" i="4"/>
  <c r="Y147" i="4"/>
  <c r="Y125" i="4"/>
  <c r="X125" i="4"/>
  <c r="Y128" i="4"/>
  <c r="X128" i="4"/>
  <c r="Y136" i="4"/>
  <c r="X136" i="4"/>
  <c r="Y121" i="4"/>
  <c r="X121" i="4"/>
  <c r="AE93" i="4"/>
  <c r="AD93" i="4"/>
  <c r="AE89" i="4"/>
  <c r="AD89" i="4"/>
  <c r="AE97" i="4"/>
  <c r="AD97" i="4"/>
  <c r="AE95" i="4"/>
  <c r="AD95" i="4"/>
  <c r="AE100" i="4"/>
  <c r="AD100" i="4"/>
  <c r="AE87" i="4"/>
  <c r="AD87" i="4"/>
  <c r="AE83" i="4"/>
  <c r="AD83" i="4"/>
  <c r="AE86" i="4"/>
  <c r="AD86" i="4"/>
  <c r="AE94" i="4"/>
  <c r="AD94" i="4"/>
  <c r="AE92" i="4"/>
  <c r="AD92" i="4"/>
  <c r="AE82" i="4"/>
  <c r="AD82" i="4"/>
  <c r="AE103" i="4"/>
  <c r="AE102" i="4"/>
  <c r="AE101" i="4"/>
  <c r="AE107" i="4"/>
  <c r="AE112" i="4"/>
  <c r="AE110" i="4"/>
  <c r="AE104" i="4"/>
  <c r="AE108" i="4"/>
  <c r="AE114" i="4"/>
  <c r="AE113" i="4"/>
  <c r="AE111" i="4"/>
  <c r="AE105" i="4"/>
  <c r="AE115" i="4"/>
  <c r="AE109" i="4"/>
  <c r="AE106" i="4"/>
  <c r="AE98" i="4"/>
  <c r="AD98" i="4"/>
  <c r="AE88" i="4"/>
  <c r="AD88" i="4"/>
  <c r="AE91" i="4"/>
  <c r="AD91" i="4"/>
  <c r="AE99" i="4"/>
  <c r="AD99" i="4"/>
  <c r="AE84" i="4"/>
  <c r="AD84" i="4"/>
  <c r="AE96" i="4"/>
  <c r="AD96" i="4"/>
  <c r="AE85" i="4"/>
  <c r="AD85" i="4"/>
  <c r="AE90" i="4"/>
  <c r="AD90" i="4"/>
  <c r="AB95" i="4"/>
  <c r="AA95" i="4"/>
  <c r="AB100" i="4"/>
  <c r="AA100" i="4"/>
  <c r="AB87" i="4"/>
  <c r="AA87" i="4"/>
  <c r="AB86" i="4"/>
  <c r="AA86" i="4"/>
  <c r="AB94" i="4"/>
  <c r="AA94" i="4"/>
  <c r="AB98" i="4"/>
  <c r="AA98" i="4"/>
  <c r="AB92" i="4"/>
  <c r="AA92" i="4"/>
  <c r="AB96" i="4"/>
  <c r="AA96" i="4"/>
  <c r="AB82" i="4"/>
  <c r="AA82" i="4"/>
  <c r="AB102" i="4"/>
  <c r="AB103" i="4"/>
  <c r="AB101" i="4"/>
  <c r="AB105" i="4"/>
  <c r="AB111" i="4"/>
  <c r="AB106" i="4"/>
  <c r="AB114" i="4"/>
  <c r="AB109" i="4"/>
  <c r="AB110" i="4"/>
  <c r="AB112" i="4"/>
  <c r="AB113" i="4"/>
  <c r="AB108" i="4"/>
  <c r="AB104" i="4"/>
  <c r="AB107" i="4"/>
  <c r="AB115" i="4"/>
  <c r="AB88" i="4"/>
  <c r="AA88" i="4"/>
  <c r="AB91" i="4"/>
  <c r="AA91" i="4"/>
  <c r="AB99" i="4"/>
  <c r="AA99" i="4"/>
  <c r="AB84" i="4"/>
  <c r="AA84" i="4"/>
  <c r="AB83" i="4"/>
  <c r="AA83" i="4"/>
  <c r="AB85" i="4"/>
  <c r="AA85" i="4"/>
  <c r="AB90" i="4"/>
  <c r="AA90" i="4"/>
  <c r="AB97" i="4"/>
  <c r="AA97" i="4"/>
  <c r="AB93" i="4"/>
  <c r="AA93" i="4"/>
  <c r="AB89" i="4"/>
  <c r="AA89" i="4"/>
  <c r="Y98" i="4"/>
  <c r="X98" i="4"/>
  <c r="Y88" i="4"/>
  <c r="X88" i="4"/>
  <c r="Y101" i="4"/>
  <c r="X101" i="4"/>
  <c r="Y97" i="4"/>
  <c r="X97" i="4"/>
  <c r="Y87" i="4"/>
  <c r="X87" i="4"/>
  <c r="Y95" i="4"/>
  <c r="X95" i="4"/>
  <c r="Y82" i="4"/>
  <c r="X82" i="4"/>
  <c r="Y103" i="4"/>
  <c r="Y102" i="4"/>
  <c r="Y104" i="4"/>
  <c r="Y107" i="4"/>
  <c r="Y112" i="4"/>
  <c r="Y113" i="4"/>
  <c r="Y109" i="4"/>
  <c r="Y110" i="4"/>
  <c r="Y105" i="4"/>
  <c r="Y111" i="4"/>
  <c r="Y108" i="4"/>
  <c r="Y106" i="4"/>
  <c r="Y114" i="4"/>
  <c r="Y115" i="4"/>
  <c r="Y99" i="4"/>
  <c r="X99" i="4"/>
  <c r="Y93" i="4"/>
  <c r="X93" i="4"/>
  <c r="Y83" i="4"/>
  <c r="X83" i="4"/>
  <c r="Y89" i="4"/>
  <c r="X89" i="4"/>
  <c r="Y92" i="4"/>
  <c r="X92" i="4"/>
  <c r="Y100" i="4"/>
  <c r="X100" i="4"/>
  <c r="Y85" i="4"/>
  <c r="X85" i="4"/>
  <c r="Y86" i="4"/>
  <c r="X86" i="4"/>
  <c r="Y91" i="4"/>
  <c r="X91" i="4"/>
  <c r="Y96" i="4"/>
  <c r="X96" i="4"/>
  <c r="Y94" i="4"/>
  <c r="X94" i="4"/>
  <c r="Y90" i="4"/>
  <c r="X90" i="4"/>
  <c r="Y84" i="4"/>
  <c r="X84" i="4"/>
  <c r="AE59" i="4"/>
  <c r="AD59" i="4"/>
  <c r="AE64" i="4"/>
  <c r="AD64" i="4"/>
  <c r="AE50" i="4"/>
  <c r="AD50" i="4"/>
  <c r="AE58" i="4"/>
  <c r="AD58" i="4"/>
  <c r="AE67" i="4"/>
  <c r="AE45" i="4"/>
  <c r="AD45" i="4"/>
  <c r="AE66" i="4"/>
  <c r="AE68" i="4"/>
  <c r="AE65" i="4"/>
  <c r="AE78" i="4"/>
  <c r="AE74" i="4"/>
  <c r="AE71" i="4"/>
  <c r="AE69" i="4"/>
  <c r="AE70" i="4"/>
  <c r="AE75" i="4"/>
  <c r="AE76" i="4"/>
  <c r="AE72" i="4"/>
  <c r="AE77" i="4"/>
  <c r="AE73" i="4"/>
  <c r="AE62" i="4"/>
  <c r="AD62" i="4"/>
  <c r="AE56" i="4"/>
  <c r="AD56" i="4"/>
  <c r="AE46" i="4"/>
  <c r="AD46" i="4"/>
  <c r="AE52" i="4"/>
  <c r="AD52" i="4"/>
  <c r="AE55" i="4"/>
  <c r="AD55" i="4"/>
  <c r="AE51" i="4"/>
  <c r="AD51" i="4"/>
  <c r="AE63" i="4"/>
  <c r="AD63" i="4"/>
  <c r="AE48" i="4"/>
  <c r="AD48" i="4"/>
  <c r="AE60" i="4"/>
  <c r="AD60" i="4"/>
  <c r="AE49" i="4"/>
  <c r="AD49" i="4"/>
  <c r="AE54" i="4"/>
  <c r="AD54" i="4"/>
  <c r="AE57" i="4"/>
  <c r="AD57" i="4"/>
  <c r="AE53" i="4"/>
  <c r="AD53" i="4"/>
  <c r="AE47" i="4"/>
  <c r="AD47" i="4"/>
  <c r="AE61" i="4"/>
  <c r="AD61" i="4"/>
  <c r="AB45" i="4"/>
  <c r="AA45" i="4"/>
  <c r="AB63" i="4"/>
  <c r="AB64" i="4"/>
  <c r="AB65" i="4"/>
  <c r="AB77" i="4"/>
  <c r="AB69" i="4"/>
  <c r="AB75" i="4"/>
  <c r="AB66" i="4"/>
  <c r="AB78" i="4"/>
  <c r="AB71" i="4"/>
  <c r="AB67" i="4"/>
  <c r="AB74" i="4"/>
  <c r="AB70" i="4"/>
  <c r="AB72" i="4"/>
  <c r="AB73" i="4"/>
  <c r="AB68" i="4"/>
  <c r="AB76" i="4"/>
  <c r="AB48" i="4"/>
  <c r="AA48" i="4"/>
  <c r="AA55" i="4"/>
  <c r="AB55" i="4"/>
  <c r="AB60" i="4"/>
  <c r="AA60" i="4"/>
  <c r="AB49" i="4"/>
  <c r="AA49" i="4"/>
  <c r="AB54" i="4"/>
  <c r="AA54" i="4"/>
  <c r="AB62" i="4"/>
  <c r="AA62" i="4"/>
  <c r="AB47" i="4"/>
  <c r="AA47" i="4"/>
  <c r="AB59" i="4"/>
  <c r="AA59" i="4"/>
  <c r="AB50" i="4"/>
  <c r="AA50" i="4"/>
  <c r="AB53" i="4"/>
  <c r="AA53" i="4"/>
  <c r="AB56" i="4"/>
  <c r="AA56" i="4"/>
  <c r="AB52" i="4"/>
  <c r="AA52" i="4"/>
  <c r="AB58" i="4"/>
  <c r="AA58" i="4"/>
  <c r="AB57" i="4"/>
  <c r="AA57" i="4"/>
  <c r="AB51" i="4"/>
  <c r="AA51" i="4"/>
  <c r="AA61" i="4"/>
  <c r="AB61" i="4"/>
  <c r="AE12" i="4"/>
  <c r="AB46" i="4"/>
  <c r="Y60" i="4"/>
  <c r="X60" i="4"/>
  <c r="Y59" i="4"/>
  <c r="X59" i="4"/>
  <c r="Y45" i="4"/>
  <c r="X45" i="4"/>
  <c r="Y63" i="4"/>
  <c r="Y65" i="4"/>
  <c r="Y64" i="4"/>
  <c r="Y62" i="4"/>
  <c r="Y66" i="4"/>
  <c r="Y71" i="4"/>
  <c r="Y77" i="4"/>
  <c r="Y78" i="4"/>
  <c r="Y68" i="4"/>
  <c r="Y76" i="4"/>
  <c r="Y67" i="4"/>
  <c r="Y72" i="4"/>
  <c r="Y73" i="4"/>
  <c r="Y69" i="4"/>
  <c r="Y74" i="4"/>
  <c r="Y75" i="4"/>
  <c r="Y70" i="4"/>
  <c r="Y47" i="4"/>
  <c r="X47" i="4"/>
  <c r="Y54" i="4"/>
  <c r="X54" i="4"/>
  <c r="Y50" i="4"/>
  <c r="X50" i="4"/>
  <c r="Y48" i="4"/>
  <c r="X48" i="4"/>
  <c r="Y53" i="4"/>
  <c r="X53" i="4"/>
  <c r="Y61" i="4"/>
  <c r="X61" i="4"/>
  <c r="Y46" i="4"/>
  <c r="X46" i="4"/>
  <c r="Y58" i="4"/>
  <c r="X58" i="4"/>
  <c r="Y49" i="4"/>
  <c r="X49" i="4"/>
  <c r="Y52" i="4"/>
  <c r="X52" i="4"/>
  <c r="Y55" i="4"/>
  <c r="X55" i="4"/>
  <c r="Y51" i="4"/>
  <c r="X51" i="4"/>
  <c r="Y57" i="4"/>
  <c r="X57" i="4"/>
  <c r="Y56" i="4"/>
  <c r="X56" i="4"/>
  <c r="AD21" i="4"/>
  <c r="AE21" i="4"/>
  <c r="AD16" i="4"/>
  <c r="AE16" i="4"/>
  <c r="AD20" i="4"/>
  <c r="AE20" i="4"/>
  <c r="AD14" i="4"/>
  <c r="AE14" i="4"/>
  <c r="AE11" i="4"/>
  <c r="AD18" i="4"/>
  <c r="AE18" i="4"/>
  <c r="AD22" i="4"/>
  <c r="AE22" i="4"/>
  <c r="AD15" i="4"/>
  <c r="AE15" i="4"/>
  <c r="AD23" i="4"/>
  <c r="AE23" i="4"/>
  <c r="AD24" i="4"/>
  <c r="AE24" i="4"/>
  <c r="AD13" i="4"/>
  <c r="AE13" i="4"/>
  <c r="AD9" i="4"/>
  <c r="AE9" i="4"/>
  <c r="AD17" i="4"/>
  <c r="AE17" i="4"/>
  <c r="AD8" i="4"/>
  <c r="AE8" i="4"/>
  <c r="AE27" i="4"/>
  <c r="AE26" i="4"/>
  <c r="AE36" i="4"/>
  <c r="AE38" i="4"/>
  <c r="AE32" i="4"/>
  <c r="AE39" i="4"/>
  <c r="AE41" i="4"/>
  <c r="AE35" i="4"/>
  <c r="AE28" i="4"/>
  <c r="AE37" i="4"/>
  <c r="AE30" i="4"/>
  <c r="AE31" i="4"/>
  <c r="AE33" i="4"/>
  <c r="AE34" i="4"/>
  <c r="AE40" i="4"/>
  <c r="AE29" i="4"/>
  <c r="AD10" i="4"/>
  <c r="AE10" i="4"/>
  <c r="AD19" i="4"/>
  <c r="AE19" i="4"/>
  <c r="AE25" i="4"/>
  <c r="AA8" i="4"/>
  <c r="AB8" i="4"/>
  <c r="AB25" i="4"/>
  <c r="AB26" i="4"/>
  <c r="AB28" i="4"/>
  <c r="AB37" i="4"/>
  <c r="AB31" i="4"/>
  <c r="AB27" i="4"/>
  <c r="AB32" i="4"/>
  <c r="AB35" i="4"/>
  <c r="AB38" i="4"/>
  <c r="AB34" i="4"/>
  <c r="AB33" i="4"/>
  <c r="AB29" i="4"/>
  <c r="AB39" i="4"/>
  <c r="AB40" i="4"/>
  <c r="AB36" i="4"/>
  <c r="AB41" i="4"/>
  <c r="AB30" i="4"/>
  <c r="AA13" i="4"/>
  <c r="AB13" i="4"/>
  <c r="AA17" i="4"/>
  <c r="AB17" i="4"/>
  <c r="AA20" i="4"/>
  <c r="AB20" i="4"/>
  <c r="Y18" i="4"/>
  <c r="AA15" i="4"/>
  <c r="AB15" i="4"/>
  <c r="AA19" i="4"/>
  <c r="AB19" i="4"/>
  <c r="AB24" i="4"/>
  <c r="AA10" i="4"/>
  <c r="AB10" i="4"/>
  <c r="AA18" i="4"/>
  <c r="AB18" i="4"/>
  <c r="AB12" i="4"/>
  <c r="AA21" i="4"/>
  <c r="AB21" i="4"/>
  <c r="AA14" i="4"/>
  <c r="AB14" i="4"/>
  <c r="AA23" i="4"/>
  <c r="AB23" i="4"/>
  <c r="AB11" i="4"/>
  <c r="AA22" i="4"/>
  <c r="AB22" i="4"/>
  <c r="AA9" i="4"/>
  <c r="AB9" i="4"/>
  <c r="AA16" i="4"/>
  <c r="AB16" i="4"/>
  <c r="X9" i="4"/>
  <c r="Y9" i="4"/>
  <c r="Y16" i="4"/>
  <c r="X10" i="4"/>
  <c r="Y10" i="4"/>
  <c r="X13" i="4"/>
  <c r="Y13" i="4"/>
  <c r="X8" i="4"/>
  <c r="Y8" i="4"/>
  <c r="Y19" i="4"/>
  <c r="Y25" i="4"/>
  <c r="Y24" i="4"/>
  <c r="Y23" i="4"/>
  <c r="Y22" i="4"/>
  <c r="Y21" i="4"/>
  <c r="Y20" i="4"/>
  <c r="Y37" i="4"/>
  <c r="Y29" i="4"/>
  <c r="Y35" i="4"/>
  <c r="Y26" i="4"/>
  <c r="Y41" i="4"/>
  <c r="Y36" i="4"/>
  <c r="Y38" i="4"/>
  <c r="Y30" i="4"/>
  <c r="Y33" i="4"/>
  <c r="Y40" i="4"/>
  <c r="Y31" i="4"/>
  <c r="Y34" i="4"/>
  <c r="Y39" i="4"/>
  <c r="Y27" i="4"/>
  <c r="Y28" i="4"/>
  <c r="Y32" i="4"/>
  <c r="Y12" i="4"/>
  <c r="X17" i="4"/>
  <c r="Y17" i="4"/>
  <c r="Y15" i="4"/>
  <c r="Y14" i="4"/>
  <c r="X11" i="4"/>
  <c r="Y11" i="4"/>
  <c r="I418" i="4"/>
  <c r="I419" i="4"/>
  <c r="X54" i="2"/>
  <c r="S54" i="2"/>
  <c r="N54" i="2"/>
  <c r="I54" i="2"/>
  <c r="D54" i="2"/>
  <c r="V425" i="4" l="1"/>
  <c r="V431" i="4"/>
  <c r="V437" i="4"/>
  <c r="V443" i="4"/>
  <c r="V449" i="4"/>
  <c r="V455" i="4"/>
  <c r="V461" i="4"/>
  <c r="V467" i="4"/>
  <c r="V473" i="4"/>
  <c r="V446" i="4"/>
  <c r="V441" i="4"/>
  <c r="V448" i="4"/>
  <c r="V444" i="4"/>
  <c r="V464" i="4"/>
  <c r="V423" i="4"/>
  <c r="V430" i="4"/>
  <c r="V420" i="4"/>
  <c r="V426" i="4"/>
  <c r="V432" i="4"/>
  <c r="V438" i="4"/>
  <c r="V450" i="4"/>
  <c r="V456" i="4"/>
  <c r="V462" i="4"/>
  <c r="V468" i="4"/>
  <c r="V474" i="4"/>
  <c r="V470" i="4"/>
  <c r="V453" i="4"/>
  <c r="V454" i="4"/>
  <c r="V427" i="4"/>
  <c r="V457" i="4"/>
  <c r="V452" i="4"/>
  <c r="V429" i="4"/>
  <c r="V436" i="4"/>
  <c r="V421" i="4"/>
  <c r="V433" i="4"/>
  <c r="V439" i="4"/>
  <c r="V445" i="4"/>
  <c r="V451" i="4"/>
  <c r="V463" i="4"/>
  <c r="V469" i="4"/>
  <c r="V458" i="4"/>
  <c r="V435" i="4"/>
  <c r="V471" i="4"/>
  <c r="V442" i="4"/>
  <c r="V472" i="4"/>
  <c r="V428" i="4"/>
  <c r="V465" i="4"/>
  <c r="V466" i="4"/>
  <c r="V422" i="4"/>
  <c r="V434" i="4"/>
  <c r="V440" i="4"/>
  <c r="V459" i="4"/>
  <c r="V460" i="4"/>
  <c r="V447" i="4"/>
  <c r="V424" i="4"/>
  <c r="U420" i="4"/>
  <c r="U432" i="4"/>
  <c r="U448" i="4"/>
  <c r="U464" i="4"/>
  <c r="U450" i="4"/>
  <c r="U423" i="4"/>
  <c r="U424" i="4"/>
  <c r="U436" i="4"/>
  <c r="U444" i="4"/>
  <c r="U452" i="4"/>
  <c r="U460" i="4"/>
  <c r="U472" i="4"/>
  <c r="U458" i="4"/>
  <c r="U435" i="4"/>
  <c r="U428" i="4"/>
  <c r="U440" i="4"/>
  <c r="U456" i="4"/>
  <c r="U468" i="4"/>
  <c r="U454" i="4"/>
  <c r="U431" i="4"/>
  <c r="U463" i="4"/>
  <c r="U459" i="4"/>
  <c r="U425" i="4"/>
  <c r="U433" i="4"/>
  <c r="U441" i="4"/>
  <c r="U449" i="4"/>
  <c r="U457" i="4"/>
  <c r="U465" i="4"/>
  <c r="U473" i="4"/>
  <c r="U438" i="4"/>
  <c r="U470" i="4"/>
  <c r="U451" i="4"/>
  <c r="U421" i="4"/>
  <c r="U429" i="4"/>
  <c r="U437" i="4"/>
  <c r="U445" i="4"/>
  <c r="U453" i="4"/>
  <c r="U461" i="4"/>
  <c r="U469" i="4"/>
  <c r="U434" i="4"/>
  <c r="U446" i="4"/>
  <c r="U462" i="4"/>
  <c r="U427" i="4"/>
  <c r="U471" i="4"/>
  <c r="U426" i="4"/>
  <c r="U474" i="4"/>
  <c r="U439" i="4"/>
  <c r="U467" i="4"/>
  <c r="U430" i="4"/>
  <c r="U447" i="4"/>
  <c r="U422" i="4"/>
  <c r="U442" i="4"/>
  <c r="U466" i="4"/>
  <c r="U443" i="4"/>
  <c r="U455" i="4"/>
  <c r="T423" i="4"/>
  <c r="T447" i="4"/>
  <c r="T453" i="4"/>
  <c r="T462" i="4"/>
  <c r="T471" i="4"/>
  <c r="T426" i="4"/>
  <c r="T444" i="4"/>
  <c r="T456" i="4"/>
  <c r="T465" i="4"/>
  <c r="T474" i="4"/>
  <c r="T440" i="4"/>
  <c r="T420" i="4"/>
  <c r="T429" i="4"/>
  <c r="T432" i="4"/>
  <c r="T435" i="4"/>
  <c r="T438" i="4"/>
  <c r="T441" i="4"/>
  <c r="T450" i="4"/>
  <c r="T459" i="4"/>
  <c r="T468" i="4"/>
  <c r="T443" i="4"/>
  <c r="T458" i="4"/>
  <c r="T424" i="4"/>
  <c r="T436" i="4"/>
  <c r="T448" i="4"/>
  <c r="T457" i="4"/>
  <c r="T466" i="4"/>
  <c r="T428" i="4"/>
  <c r="T446" i="4"/>
  <c r="T455" i="4"/>
  <c r="T473" i="4"/>
  <c r="T427" i="4"/>
  <c r="T442" i="4"/>
  <c r="T451" i="4"/>
  <c r="T460" i="4"/>
  <c r="T469" i="4"/>
  <c r="T437" i="4"/>
  <c r="T452" i="4"/>
  <c r="T470" i="4"/>
  <c r="T421" i="4"/>
  <c r="T430" i="4"/>
  <c r="T433" i="4"/>
  <c r="T439" i="4"/>
  <c r="T445" i="4"/>
  <c r="T454" i="4"/>
  <c r="T463" i="4"/>
  <c r="T472" i="4"/>
  <c r="T422" i="4"/>
  <c r="T449" i="4"/>
  <c r="T467" i="4"/>
  <c r="T434" i="4"/>
  <c r="T431" i="4"/>
  <c r="T461" i="4"/>
  <c r="T425" i="4"/>
  <c r="T464" i="4"/>
  <c r="S422" i="4"/>
  <c r="S434" i="4"/>
  <c r="S446" i="4"/>
  <c r="S458" i="4"/>
  <c r="S470" i="4"/>
  <c r="S427" i="4"/>
  <c r="S439" i="4"/>
  <c r="S451" i="4"/>
  <c r="S463" i="4"/>
  <c r="S465" i="4"/>
  <c r="S420" i="4"/>
  <c r="S432" i="4"/>
  <c r="S444" i="4"/>
  <c r="S456" i="4"/>
  <c r="S468" i="4"/>
  <c r="S425" i="4"/>
  <c r="S437" i="4"/>
  <c r="S449" i="4"/>
  <c r="S461" i="4"/>
  <c r="S473" i="4"/>
  <c r="S466" i="4"/>
  <c r="S430" i="4"/>
  <c r="S442" i="4"/>
  <c r="S454" i="4"/>
  <c r="S423" i="4"/>
  <c r="S435" i="4"/>
  <c r="S447" i="4"/>
  <c r="S459" i="4"/>
  <c r="S471" i="4"/>
  <c r="S428" i="4"/>
  <c r="S440" i="4"/>
  <c r="S452" i="4"/>
  <c r="S464" i="4"/>
  <c r="S457" i="4"/>
  <c r="S441" i="4"/>
  <c r="S421" i="4"/>
  <c r="S433" i="4"/>
  <c r="S445" i="4"/>
  <c r="S469" i="4"/>
  <c r="S474" i="4"/>
  <c r="S426" i="4"/>
  <c r="S438" i="4"/>
  <c r="S450" i="4"/>
  <c r="S462" i="4"/>
  <c r="S431" i="4"/>
  <c r="S443" i="4"/>
  <c r="S455" i="4"/>
  <c r="S467" i="4"/>
  <c r="S429" i="4"/>
  <c r="S424" i="4"/>
  <c r="S436" i="4"/>
  <c r="S448" i="4"/>
  <c r="S460" i="4"/>
  <c r="S472" i="4"/>
  <c r="S453" i="4"/>
  <c r="R428" i="4"/>
  <c r="R446" i="4"/>
  <c r="R450" i="4"/>
  <c r="R454" i="4"/>
  <c r="R458" i="4"/>
  <c r="R462" i="4"/>
  <c r="R466" i="4"/>
  <c r="R470" i="4"/>
  <c r="R474" i="4"/>
  <c r="R420" i="4"/>
  <c r="R422" i="4"/>
  <c r="R424" i="4"/>
  <c r="R426" i="4"/>
  <c r="R430" i="4"/>
  <c r="R432" i="4"/>
  <c r="R434" i="4"/>
  <c r="R436" i="4"/>
  <c r="R438" i="4"/>
  <c r="R440" i="4"/>
  <c r="R442" i="4"/>
  <c r="R444" i="4"/>
  <c r="R448" i="4"/>
  <c r="R452" i="4"/>
  <c r="R456" i="4"/>
  <c r="R460" i="4"/>
  <c r="R464" i="4"/>
  <c r="R468" i="4"/>
  <c r="R472" i="4"/>
  <c r="R423" i="4"/>
  <c r="R445" i="4"/>
  <c r="R459" i="4"/>
  <c r="R471" i="4"/>
  <c r="R425" i="4"/>
  <c r="R443" i="4"/>
  <c r="R457" i="4"/>
  <c r="R473" i="4"/>
  <c r="R429" i="4"/>
  <c r="R453" i="4"/>
  <c r="R465" i="4"/>
  <c r="R427" i="4"/>
  <c r="R451" i="4"/>
  <c r="R463" i="4"/>
  <c r="R421" i="4"/>
  <c r="R439" i="4"/>
  <c r="R449" i="4"/>
  <c r="R461" i="4"/>
  <c r="R469" i="4"/>
  <c r="R431" i="4"/>
  <c r="R433" i="4"/>
  <c r="R435" i="4"/>
  <c r="R437" i="4"/>
  <c r="R441" i="4"/>
  <c r="R447" i="4"/>
  <c r="R455" i="4"/>
  <c r="R467" i="4"/>
  <c r="Q430" i="4"/>
  <c r="Q442" i="4"/>
  <c r="Q454" i="4"/>
  <c r="Q466" i="4"/>
  <c r="Q453" i="4"/>
  <c r="Q440" i="4"/>
  <c r="Q425" i="4"/>
  <c r="Q437" i="4"/>
  <c r="Q449" i="4"/>
  <c r="Q461" i="4"/>
  <c r="Q473" i="4"/>
  <c r="Q429" i="4"/>
  <c r="Q469" i="4"/>
  <c r="Q447" i="4"/>
  <c r="Q420" i="4"/>
  <c r="Q432" i="4"/>
  <c r="Q444" i="4"/>
  <c r="Q456" i="4"/>
  <c r="Q468" i="4"/>
  <c r="Q465" i="4"/>
  <c r="Q435" i="4"/>
  <c r="Q427" i="4"/>
  <c r="Q439" i="4"/>
  <c r="Q451" i="4"/>
  <c r="Q463" i="4"/>
  <c r="Q441" i="4"/>
  <c r="Q422" i="4"/>
  <c r="Q434" i="4"/>
  <c r="Q446" i="4"/>
  <c r="Q458" i="4"/>
  <c r="Q470" i="4"/>
  <c r="Q452" i="4"/>
  <c r="Q424" i="4"/>
  <c r="Q436" i="4"/>
  <c r="Q448" i="4"/>
  <c r="Q460" i="4"/>
  <c r="Q472" i="4"/>
  <c r="Q423" i="4"/>
  <c r="Q431" i="4"/>
  <c r="Q443" i="4"/>
  <c r="Q455" i="4"/>
  <c r="Q467" i="4"/>
  <c r="Q426" i="4"/>
  <c r="Q438" i="4"/>
  <c r="Q450" i="4"/>
  <c r="Q462" i="4"/>
  <c r="Q474" i="4"/>
  <c r="Q428" i="4"/>
  <c r="Q471" i="4"/>
  <c r="Q421" i="4"/>
  <c r="Q433" i="4"/>
  <c r="Q445" i="4"/>
  <c r="Q457" i="4"/>
  <c r="Q464" i="4"/>
  <c r="Q459" i="4"/>
  <c r="P423" i="4"/>
  <c r="P435" i="4"/>
  <c r="P444" i="4"/>
  <c r="P453" i="4"/>
  <c r="P462" i="4"/>
  <c r="P471" i="4"/>
  <c r="P421" i="4"/>
  <c r="P454" i="4"/>
  <c r="P426" i="4"/>
  <c r="P438" i="4"/>
  <c r="P450" i="4"/>
  <c r="P459" i="4"/>
  <c r="P468" i="4"/>
  <c r="P424" i="4"/>
  <c r="P448" i="4"/>
  <c r="P469" i="4"/>
  <c r="P420" i="4"/>
  <c r="P429" i="4"/>
  <c r="P432" i="4"/>
  <c r="P441" i="4"/>
  <c r="P447" i="4"/>
  <c r="P456" i="4"/>
  <c r="P465" i="4"/>
  <c r="P474" i="4"/>
  <c r="P436" i="4"/>
  <c r="P460" i="4"/>
  <c r="P425" i="4"/>
  <c r="P464" i="4"/>
  <c r="P427" i="4"/>
  <c r="P457" i="4"/>
  <c r="P472" i="4"/>
  <c r="P431" i="4"/>
  <c r="P455" i="4"/>
  <c r="P473" i="4"/>
  <c r="P430" i="4"/>
  <c r="P466" i="4"/>
  <c r="P428" i="4"/>
  <c r="P440" i="4"/>
  <c r="P446" i="4"/>
  <c r="P452" i="4"/>
  <c r="P461" i="4"/>
  <c r="P467" i="4"/>
  <c r="P442" i="4"/>
  <c r="P451" i="4"/>
  <c r="P463" i="4"/>
  <c r="P422" i="4"/>
  <c r="P434" i="4"/>
  <c r="P437" i="4"/>
  <c r="P443" i="4"/>
  <c r="P449" i="4"/>
  <c r="P458" i="4"/>
  <c r="P470" i="4"/>
  <c r="P433" i="4"/>
  <c r="P439" i="4"/>
  <c r="P445" i="4"/>
  <c r="O428" i="4"/>
  <c r="O440" i="4"/>
  <c r="O456" i="4"/>
  <c r="O468" i="4"/>
  <c r="O429" i="4"/>
  <c r="O465" i="4"/>
  <c r="O420" i="4"/>
  <c r="O436" i="4"/>
  <c r="O460" i="4"/>
  <c r="O441" i="4"/>
  <c r="O473" i="4"/>
  <c r="O424" i="4"/>
  <c r="O432" i="4"/>
  <c r="O444" i="4"/>
  <c r="O448" i="4"/>
  <c r="O452" i="4"/>
  <c r="O464" i="4"/>
  <c r="O472" i="4"/>
  <c r="O457" i="4"/>
  <c r="O427" i="4"/>
  <c r="O439" i="4"/>
  <c r="O447" i="4"/>
  <c r="O455" i="4"/>
  <c r="O463" i="4"/>
  <c r="O471" i="4"/>
  <c r="O466" i="4"/>
  <c r="O461" i="4"/>
  <c r="O423" i="4"/>
  <c r="O431" i="4"/>
  <c r="O435" i="4"/>
  <c r="O443" i="4"/>
  <c r="O451" i="4"/>
  <c r="O459" i="4"/>
  <c r="O467" i="4"/>
  <c r="O462" i="4"/>
  <c r="O453" i="4"/>
  <c r="O422" i="4"/>
  <c r="O470" i="4"/>
  <c r="O433" i="4"/>
  <c r="O430" i="4"/>
  <c r="O438" i="4"/>
  <c r="O446" i="4"/>
  <c r="O454" i="4"/>
  <c r="O474" i="4"/>
  <c r="O449" i="4"/>
  <c r="O426" i="4"/>
  <c r="O434" i="4"/>
  <c r="O442" i="4"/>
  <c r="O450" i="4"/>
  <c r="O458" i="4"/>
  <c r="O445" i="4"/>
  <c r="O425" i="4"/>
  <c r="O421" i="4"/>
  <c r="O437" i="4"/>
  <c r="O469" i="4"/>
  <c r="N421" i="4"/>
  <c r="N427" i="4"/>
  <c r="N433" i="4"/>
  <c r="N439" i="4"/>
  <c r="N445" i="4"/>
  <c r="N451" i="4"/>
  <c r="N457" i="4"/>
  <c r="N463" i="4"/>
  <c r="N469" i="4"/>
  <c r="N435" i="4"/>
  <c r="N470" i="4"/>
  <c r="N420" i="4"/>
  <c r="N450" i="4"/>
  <c r="N468" i="4"/>
  <c r="N422" i="4"/>
  <c r="N426" i="4"/>
  <c r="N432" i="4"/>
  <c r="N438" i="4"/>
  <c r="N444" i="4"/>
  <c r="N456" i="4"/>
  <c r="N462" i="4"/>
  <c r="N474" i="4"/>
  <c r="N459" i="4"/>
  <c r="N440" i="4"/>
  <c r="N437" i="4"/>
  <c r="N473" i="4"/>
  <c r="N465" i="4"/>
  <c r="N428" i="4"/>
  <c r="N425" i="4"/>
  <c r="N431" i="4"/>
  <c r="N443" i="4"/>
  <c r="N449" i="4"/>
  <c r="N455" i="4"/>
  <c r="N461" i="4"/>
  <c r="N467" i="4"/>
  <c r="N464" i="4"/>
  <c r="N436" i="4"/>
  <c r="N454" i="4"/>
  <c r="N466" i="4"/>
  <c r="N471" i="4"/>
  <c r="N446" i="4"/>
  <c r="N424" i="4"/>
  <c r="N430" i="4"/>
  <c r="N442" i="4"/>
  <c r="N448" i="4"/>
  <c r="N460" i="4"/>
  <c r="N472" i="4"/>
  <c r="N452" i="4"/>
  <c r="N429" i="4"/>
  <c r="N453" i="4"/>
  <c r="N434" i="4"/>
  <c r="N423" i="4"/>
  <c r="N441" i="4"/>
  <c r="N447" i="4"/>
  <c r="N458" i="4"/>
  <c r="M422" i="4"/>
  <c r="M434" i="4"/>
  <c r="M446" i="4"/>
  <c r="M458" i="4"/>
  <c r="M470" i="4"/>
  <c r="M425" i="4"/>
  <c r="M472" i="4"/>
  <c r="M421" i="4"/>
  <c r="M433" i="4"/>
  <c r="M445" i="4"/>
  <c r="M457" i="4"/>
  <c r="M469" i="4"/>
  <c r="M461" i="4"/>
  <c r="M448" i="4"/>
  <c r="M420" i="4"/>
  <c r="M432" i="4"/>
  <c r="M444" i="4"/>
  <c r="M456" i="4"/>
  <c r="M468" i="4"/>
  <c r="M449" i="4"/>
  <c r="M424" i="4"/>
  <c r="M447" i="4"/>
  <c r="M431" i="4"/>
  <c r="M443" i="4"/>
  <c r="M455" i="4"/>
  <c r="M467" i="4"/>
  <c r="M460" i="4"/>
  <c r="M430" i="4"/>
  <c r="M442" i="4"/>
  <c r="M454" i="4"/>
  <c r="M466" i="4"/>
  <c r="M423" i="4"/>
  <c r="M429" i="4"/>
  <c r="M441" i="4"/>
  <c r="M453" i="4"/>
  <c r="M465" i="4"/>
  <c r="M473" i="4"/>
  <c r="M428" i="4"/>
  <c r="M440" i="4"/>
  <c r="M452" i="4"/>
  <c r="M464" i="4"/>
  <c r="M436" i="4"/>
  <c r="M427" i="4"/>
  <c r="M439" i="4"/>
  <c r="M451" i="4"/>
  <c r="M463" i="4"/>
  <c r="M435" i="4"/>
  <c r="M426" i="4"/>
  <c r="M438" i="4"/>
  <c r="M450" i="4"/>
  <c r="M462" i="4"/>
  <c r="M474" i="4"/>
  <c r="M459" i="4"/>
  <c r="M437" i="4"/>
  <c r="M471" i="4"/>
  <c r="U419" i="4"/>
  <c r="T419" i="4"/>
  <c r="R419" i="4"/>
  <c r="Q419" i="4"/>
  <c r="V419" i="4"/>
  <c r="S419" i="4"/>
  <c r="O419" i="4"/>
  <c r="P419" i="4"/>
  <c r="M419" i="4"/>
  <c r="N419" i="4"/>
  <c r="T418" i="4"/>
  <c r="U418" i="4"/>
  <c r="Q418" i="4"/>
  <c r="V418" i="4"/>
  <c r="R418" i="4"/>
  <c r="S418" i="4"/>
  <c r="O418" i="4"/>
  <c r="P418" i="4"/>
  <c r="N418" i="4"/>
  <c r="M418" i="4"/>
  <c r="C48" i="2"/>
  <c r="C47" i="2"/>
  <c r="J433" i="4" l="1"/>
  <c r="L433" i="4" s="1"/>
  <c r="K433" i="4" s="1"/>
  <c r="J422" i="4"/>
  <c r="L422" i="4" s="1"/>
  <c r="K422" i="4" s="1"/>
  <c r="J468" i="4"/>
  <c r="L468" i="4" s="1"/>
  <c r="K468" i="4" s="1"/>
  <c r="J444" i="4"/>
  <c r="L444" i="4" s="1"/>
  <c r="K444" i="4" s="1"/>
  <c r="J436" i="4"/>
  <c r="L436" i="4" s="1"/>
  <c r="K436" i="4" s="1"/>
  <c r="J428" i="4"/>
  <c r="L428" i="4" s="1"/>
  <c r="K428" i="4" s="1"/>
  <c r="J429" i="4"/>
  <c r="L429" i="4" s="1"/>
  <c r="K429" i="4" s="1"/>
  <c r="J450" i="4"/>
  <c r="L450" i="4" s="1"/>
  <c r="K450" i="4" s="1"/>
  <c r="J445" i="4"/>
  <c r="L445" i="4" s="1"/>
  <c r="K445" i="4" s="1"/>
  <c r="J441" i="4"/>
  <c r="L441" i="4" s="1"/>
  <c r="K441" i="4" s="1"/>
  <c r="J421" i="4"/>
  <c r="L421" i="4" s="1"/>
  <c r="K421" i="4" s="1"/>
  <c r="J466" i="4"/>
  <c r="L466" i="4" s="1"/>
  <c r="K466" i="4" s="1"/>
  <c r="J427" i="4"/>
  <c r="L427" i="4" s="1"/>
  <c r="K427" i="4" s="1"/>
  <c r="J437" i="4"/>
  <c r="L437" i="4" s="1"/>
  <c r="K437" i="4" s="1"/>
  <c r="J454" i="4"/>
  <c r="L454" i="4" s="1"/>
  <c r="K454" i="4" s="1"/>
  <c r="J470" i="4"/>
  <c r="L470" i="4" s="1"/>
  <c r="K470" i="4" s="1"/>
  <c r="J439" i="4"/>
  <c r="L439" i="4" s="1"/>
  <c r="K439" i="4" s="1"/>
  <c r="J430" i="4"/>
  <c r="L430" i="4" s="1"/>
  <c r="K430" i="4" s="1"/>
  <c r="J432" i="4"/>
  <c r="L432" i="4" s="1"/>
  <c r="K432" i="4" s="1"/>
  <c r="J458" i="4"/>
  <c r="L458" i="4" s="1"/>
  <c r="K458" i="4" s="1"/>
  <c r="J459" i="4"/>
  <c r="L459" i="4" s="1"/>
  <c r="K459" i="4" s="1"/>
  <c r="J474" i="4"/>
  <c r="L474" i="4" s="1"/>
  <c r="J462" i="4"/>
  <c r="L462" i="4" s="1"/>
  <c r="K462" i="4" s="1"/>
  <c r="J442" i="4"/>
  <c r="L442" i="4" s="1"/>
  <c r="K442" i="4" s="1"/>
  <c r="J446" i="4"/>
  <c r="L446" i="4" s="1"/>
  <c r="K446" i="4" s="1"/>
  <c r="J434" i="4"/>
  <c r="L434" i="4" s="1"/>
  <c r="K434" i="4" s="1"/>
  <c r="J473" i="4"/>
  <c r="L473" i="4" s="1"/>
  <c r="K473" i="4" s="1"/>
  <c r="J465" i="4"/>
  <c r="L465" i="4" s="1"/>
  <c r="K465" i="4" s="1"/>
  <c r="J460" i="4"/>
  <c r="L460" i="4" s="1"/>
  <c r="K460" i="4" s="1"/>
  <c r="J438" i="4"/>
  <c r="L438" i="4" s="1"/>
  <c r="K438" i="4" s="1"/>
  <c r="J426" i="4"/>
  <c r="L426" i="4" s="1"/>
  <c r="K426" i="4" s="1"/>
  <c r="J443" i="4"/>
  <c r="L443" i="4" s="1"/>
  <c r="K443" i="4" s="1"/>
  <c r="J453" i="4"/>
  <c r="L453" i="4" s="1"/>
  <c r="K453" i="4" s="1"/>
  <c r="J431" i="4"/>
  <c r="L431" i="4" s="1"/>
  <c r="K431" i="4" s="1"/>
  <c r="J455" i="4"/>
  <c r="L455" i="4" s="1"/>
  <c r="K455" i="4" s="1"/>
  <c r="J467" i="4"/>
  <c r="L467" i="4" s="1"/>
  <c r="K467" i="4" s="1"/>
  <c r="J452" i="4"/>
  <c r="L452" i="4" s="1"/>
  <c r="K452" i="4" s="1"/>
  <c r="J457" i="4"/>
  <c r="L457" i="4" s="1"/>
  <c r="K457" i="4" s="1"/>
  <c r="J464" i="4"/>
  <c r="L464" i="4" s="1"/>
  <c r="K464" i="4" s="1"/>
  <c r="J440" i="4"/>
  <c r="L440" i="4" s="1"/>
  <c r="K440" i="4" s="1"/>
  <c r="J469" i="4"/>
  <c r="L469" i="4" s="1"/>
  <c r="K469" i="4" s="1"/>
  <c r="J448" i="4"/>
  <c r="L448" i="4" s="1"/>
  <c r="K448" i="4" s="1"/>
  <c r="J420" i="4"/>
  <c r="L420" i="4" s="1"/>
  <c r="K420" i="4" s="1"/>
  <c r="J435" i="4"/>
  <c r="L435" i="4" s="1"/>
  <c r="K435" i="4" s="1"/>
  <c r="J451" i="4"/>
  <c r="L451" i="4" s="1"/>
  <c r="K451" i="4" s="1"/>
  <c r="J423" i="4"/>
  <c r="L423" i="4" s="1"/>
  <c r="K423" i="4" s="1"/>
  <c r="J449" i="4"/>
  <c r="L449" i="4" s="1"/>
  <c r="K449" i="4" s="1"/>
  <c r="J463" i="4"/>
  <c r="L463" i="4" s="1"/>
  <c r="K463" i="4" s="1"/>
  <c r="J471" i="4"/>
  <c r="L471" i="4" s="1"/>
  <c r="K471" i="4" s="1"/>
  <c r="J472" i="4"/>
  <c r="L472" i="4" s="1"/>
  <c r="K472" i="4" s="1"/>
  <c r="J461" i="4"/>
  <c r="L461" i="4" s="1"/>
  <c r="K461" i="4" s="1"/>
  <c r="J447" i="4"/>
  <c r="L447" i="4" s="1"/>
  <c r="K447" i="4" s="1"/>
  <c r="J424" i="4"/>
  <c r="L424" i="4" s="1"/>
  <c r="K424" i="4" s="1"/>
  <c r="J456" i="4"/>
  <c r="L456" i="4" s="1"/>
  <c r="K456" i="4" s="1"/>
  <c r="J425" i="4"/>
  <c r="L425" i="4" s="1"/>
  <c r="K425" i="4" s="1"/>
  <c r="AT8" i="2"/>
  <c r="AO8" i="2"/>
  <c r="AJ8" i="2"/>
  <c r="AE8" i="2"/>
  <c r="AA9" i="2"/>
  <c r="AU9" i="2" s="1"/>
  <c r="AT54" i="2"/>
  <c r="AO54" i="2"/>
  <c r="AJ54" i="2"/>
  <c r="AE54" i="2"/>
  <c r="AB52" i="2"/>
  <c r="AW52" i="2"/>
  <c r="AR52" i="2"/>
  <c r="AM52" i="2"/>
  <c r="AH52" i="2"/>
  <c r="AP40" i="2"/>
  <c r="AP28" i="2"/>
  <c r="AU17" i="2"/>
  <c r="AK16" i="2"/>
  <c r="M48" i="2"/>
  <c r="X47" i="2"/>
  <c r="X48" i="2"/>
  <c r="Y48" i="2"/>
  <c r="S47" i="2"/>
  <c r="S48" i="2"/>
  <c r="T48" i="2"/>
  <c r="N47" i="2"/>
  <c r="N48" i="2"/>
  <c r="O48" i="2"/>
  <c r="I47" i="2"/>
  <c r="I48" i="2"/>
  <c r="J48" i="2"/>
  <c r="AK30" i="2" l="1"/>
  <c r="AU20" i="2"/>
  <c r="AU46" i="2"/>
  <c r="AU12" i="2"/>
  <c r="AK47" i="2"/>
  <c r="AK29" i="2"/>
  <c r="AP41" i="2"/>
  <c r="AD11" i="2"/>
  <c r="AN11" i="2" s="1"/>
  <c r="AU31" i="2"/>
  <c r="AF32" i="2"/>
  <c r="AK45" i="2"/>
  <c r="AC11" i="2"/>
  <c r="AP43" i="2"/>
  <c r="AF33" i="2"/>
  <c r="AU22" i="2"/>
  <c r="AU23" i="2"/>
  <c r="AU18" i="2"/>
  <c r="AB11" i="2"/>
  <c r="AV11" i="2" s="1"/>
  <c r="AK21" i="2"/>
  <c r="AA11" i="2"/>
  <c r="AU11" i="2" s="1"/>
  <c r="AU34" i="2"/>
  <c r="AU35" i="2"/>
  <c r="AU24" i="2"/>
  <c r="AK36" i="2"/>
  <c r="AK48" i="2"/>
  <c r="AU13" i="2"/>
  <c r="AK25" i="2"/>
  <c r="AK37" i="2"/>
  <c r="AK49" i="2"/>
  <c r="AP14" i="2"/>
  <c r="AP26" i="2"/>
  <c r="AK38" i="2"/>
  <c r="AK50" i="2"/>
  <c r="AP42" i="2"/>
  <c r="AU19" i="2"/>
  <c r="AP44" i="2"/>
  <c r="W47" i="2"/>
  <c r="AK15" i="2"/>
  <c r="AK27" i="2"/>
  <c r="AP39" i="2"/>
  <c r="AK51" i="2"/>
  <c r="AF9" i="2"/>
  <c r="AK9" i="2"/>
  <c r="AP9" i="2"/>
  <c r="AP16" i="2"/>
  <c r="AK28" i="2"/>
  <c r="AK40" i="2"/>
  <c r="AP17" i="2"/>
  <c r="AF17" i="2"/>
  <c r="AK17" i="2"/>
  <c r="AF40" i="2"/>
  <c r="AF28" i="2"/>
  <c r="AF16" i="2"/>
  <c r="AU40" i="2"/>
  <c r="AU28" i="2"/>
  <c r="AU16" i="2"/>
  <c r="H48" i="2"/>
  <c r="R48" i="2"/>
  <c r="W48" i="2"/>
  <c r="AF50" i="2" l="1"/>
  <c r="AP30" i="2"/>
  <c r="AP21" i="2"/>
  <c r="AU50" i="2"/>
  <c r="AU21" i="2"/>
  <c r="AF11" i="2"/>
  <c r="AU41" i="2"/>
  <c r="AP38" i="2"/>
  <c r="AF38" i="2"/>
  <c r="AP11" i="2"/>
  <c r="AK41" i="2"/>
  <c r="AI11" i="2"/>
  <c r="AK11" i="2"/>
  <c r="AU39" i="2"/>
  <c r="AU48" i="2"/>
  <c r="AK43" i="2"/>
  <c r="AP48" i="2"/>
  <c r="AF41" i="2"/>
  <c r="AP51" i="2"/>
  <c r="AU43" i="2"/>
  <c r="AF21" i="2"/>
  <c r="AU25" i="2"/>
  <c r="AF39" i="2"/>
  <c r="AF43" i="2"/>
  <c r="AF48" i="2"/>
  <c r="AU38" i="2"/>
  <c r="AK39" i="2"/>
  <c r="AP50" i="2"/>
  <c r="AK20" i="2"/>
  <c r="AP22" i="2"/>
  <c r="AU32" i="2"/>
  <c r="AP34" i="2"/>
  <c r="AK23" i="2"/>
  <c r="AU51" i="2"/>
  <c r="AK33" i="2"/>
  <c r="AF22" i="2"/>
  <c r="AF34" i="2"/>
  <c r="AF19" i="2"/>
  <c r="AU45" i="2"/>
  <c r="AU49" i="2"/>
  <c r="AF25" i="2"/>
  <c r="AF37" i="2"/>
  <c r="AK34" i="2"/>
  <c r="AP32" i="2"/>
  <c r="AP25" i="2"/>
  <c r="AF49" i="2"/>
  <c r="AK42" i="2"/>
  <c r="AF31" i="2"/>
  <c r="AK32" i="2"/>
  <c r="AF51" i="2"/>
  <c r="AF14" i="2"/>
  <c r="AF15" i="2"/>
  <c r="AP37" i="2"/>
  <c r="H47" i="2"/>
  <c r="AU37" i="2"/>
  <c r="AK46" i="2"/>
  <c r="AF23" i="2"/>
  <c r="AK35" i="2"/>
  <c r="AK44" i="2"/>
  <c r="AP18" i="2"/>
  <c r="AF35" i="2"/>
  <c r="AP20" i="2"/>
  <c r="AP33" i="2"/>
  <c r="AQ11" i="2"/>
  <c r="AU47" i="2"/>
  <c r="AL11" i="2"/>
  <c r="AV52" i="2"/>
  <c r="AL52" i="2"/>
  <c r="AG52" i="2"/>
  <c r="AW11" i="2"/>
  <c r="AR11" i="2"/>
  <c r="AU15" i="2"/>
  <c r="AP27" i="2"/>
  <c r="R47" i="2"/>
  <c r="AK14" i="2"/>
  <c r="AF26" i="2"/>
  <c r="AU14" i="2"/>
  <c r="AF18" i="2"/>
  <c r="AF27" i="2"/>
  <c r="AU26" i="2"/>
  <c r="AK26" i="2"/>
  <c r="AF42" i="2"/>
  <c r="AU42" i="2"/>
  <c r="AF47" i="2"/>
  <c r="M47" i="2"/>
  <c r="AU29" i="2"/>
  <c r="AF29" i="2"/>
  <c r="AP15" i="2"/>
  <c r="AF12" i="2"/>
  <c r="AP35" i="2"/>
  <c r="AK13" i="2"/>
  <c r="AP13" i="2"/>
  <c r="AP46" i="2"/>
  <c r="AP47" i="2"/>
  <c r="AP31" i="2"/>
  <c r="AK24" i="2"/>
  <c r="AH11" i="2"/>
  <c r="AU44" i="2"/>
  <c r="AX11" i="2"/>
  <c r="AS11" i="2"/>
  <c r="AF30" i="2"/>
  <c r="AU30" i="2"/>
  <c r="AU27" i="2"/>
  <c r="AM11" i="2"/>
  <c r="AP29" i="2"/>
  <c r="AK12" i="2"/>
  <c r="AP23" i="2"/>
  <c r="AG11" i="2"/>
  <c r="AP12" i="2"/>
  <c r="AF46" i="2"/>
  <c r="AF24" i="2"/>
  <c r="AP24" i="2"/>
  <c r="AF44" i="2"/>
  <c r="AF36" i="2"/>
  <c r="AP45" i="2"/>
  <c r="AK18" i="2"/>
  <c r="AK19" i="2"/>
  <c r="AP36" i="2"/>
  <c r="AU33" i="2"/>
  <c r="AF20" i="2"/>
  <c r="AF13" i="2"/>
  <c r="AK22" i="2"/>
  <c r="AK31" i="2"/>
  <c r="AP19" i="2"/>
  <c r="AU36" i="2"/>
  <c r="AF45" i="2"/>
  <c r="AP49" i="2"/>
  <c r="AQ52" i="2"/>
  <c r="J158" i="1"/>
  <c r="J133" i="1"/>
  <c r="H157" i="1"/>
  <c r="H156" i="1"/>
  <c r="H155" i="1"/>
  <c r="H154" i="1"/>
  <c r="H153" i="1"/>
  <c r="H152" i="1"/>
  <c r="H151" i="1"/>
  <c r="H150" i="1"/>
  <c r="H149" i="1"/>
  <c r="H148" i="1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AM40" i="2"/>
  <c r="I159" i="4"/>
  <c r="I158" i="4"/>
  <c r="I157" i="4"/>
  <c r="AM39" i="2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AW44" i="2"/>
  <c r="I141" i="4"/>
  <c r="I140" i="4"/>
  <c r="I139" i="4"/>
  <c r="I138" i="4"/>
  <c r="I137" i="4"/>
  <c r="AH43" i="2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AR35" i="2"/>
  <c r="I122" i="4"/>
  <c r="AR34" i="2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T20" i="4" l="1"/>
  <c r="U20" i="4"/>
  <c r="R20" i="4"/>
  <c r="Q20" i="4"/>
  <c r="V20" i="4"/>
  <c r="S20" i="4"/>
  <c r="P20" i="4"/>
  <c r="O20" i="4"/>
  <c r="N20" i="4"/>
  <c r="M20" i="4"/>
  <c r="R68" i="4"/>
  <c r="T68" i="4"/>
  <c r="Q68" i="4"/>
  <c r="V68" i="4"/>
  <c r="U68" i="4"/>
  <c r="S68" i="4"/>
  <c r="O68" i="4"/>
  <c r="M68" i="4"/>
  <c r="P68" i="4"/>
  <c r="N68" i="4"/>
  <c r="T108" i="4"/>
  <c r="U108" i="4"/>
  <c r="R108" i="4"/>
  <c r="Q108" i="4"/>
  <c r="V108" i="4"/>
  <c r="S108" i="4"/>
  <c r="P108" i="4"/>
  <c r="O108" i="4"/>
  <c r="N108" i="4"/>
  <c r="M108" i="4"/>
  <c r="U144" i="4"/>
  <c r="T144" i="4"/>
  <c r="R144" i="4"/>
  <c r="Q144" i="4"/>
  <c r="S144" i="4"/>
  <c r="P144" i="4"/>
  <c r="V144" i="4"/>
  <c r="O144" i="4"/>
  <c r="N144" i="4"/>
  <c r="M144" i="4"/>
  <c r="U182" i="4"/>
  <c r="T182" i="4"/>
  <c r="R182" i="4"/>
  <c r="Q182" i="4"/>
  <c r="S182" i="4"/>
  <c r="V182" i="4"/>
  <c r="N182" i="4"/>
  <c r="P182" i="4"/>
  <c r="M182" i="4"/>
  <c r="O182" i="4"/>
  <c r="U230" i="4"/>
  <c r="T230" i="4"/>
  <c r="R230" i="4"/>
  <c r="Q230" i="4"/>
  <c r="V230" i="4"/>
  <c r="S230" i="4"/>
  <c r="N230" i="4"/>
  <c r="O230" i="4"/>
  <c r="P230" i="4"/>
  <c r="M230" i="4"/>
  <c r="U254" i="4"/>
  <c r="T254" i="4"/>
  <c r="R254" i="4"/>
  <c r="Q254" i="4"/>
  <c r="V254" i="4"/>
  <c r="S254" i="4"/>
  <c r="O254" i="4"/>
  <c r="N254" i="4"/>
  <c r="P254" i="4"/>
  <c r="M254" i="4"/>
  <c r="U294" i="4"/>
  <c r="T294" i="4"/>
  <c r="R294" i="4"/>
  <c r="Q294" i="4"/>
  <c r="V294" i="4"/>
  <c r="S294" i="4"/>
  <c r="N294" i="4"/>
  <c r="O294" i="4"/>
  <c r="P294" i="4"/>
  <c r="M294" i="4"/>
  <c r="U318" i="4"/>
  <c r="T318" i="4"/>
  <c r="R318" i="4"/>
  <c r="Q318" i="4"/>
  <c r="V318" i="4"/>
  <c r="S318" i="4"/>
  <c r="O318" i="4"/>
  <c r="N318" i="4"/>
  <c r="P318" i="4"/>
  <c r="M318" i="4"/>
  <c r="V326" i="4"/>
  <c r="U326" i="4"/>
  <c r="T326" i="4"/>
  <c r="Q326" i="4"/>
  <c r="R326" i="4"/>
  <c r="P326" i="4"/>
  <c r="S326" i="4"/>
  <c r="O326" i="4"/>
  <c r="N326" i="4"/>
  <c r="M326" i="4"/>
  <c r="R334" i="4"/>
  <c r="U334" i="4"/>
  <c r="T334" i="4"/>
  <c r="V334" i="4"/>
  <c r="Q334" i="4"/>
  <c r="S334" i="4"/>
  <c r="N334" i="4"/>
  <c r="P334" i="4"/>
  <c r="O334" i="4"/>
  <c r="M334" i="4"/>
  <c r="U350" i="4"/>
  <c r="T350" i="4"/>
  <c r="R350" i="4"/>
  <c r="Q350" i="4"/>
  <c r="V350" i="4"/>
  <c r="S350" i="4"/>
  <c r="P350" i="4"/>
  <c r="N350" i="4"/>
  <c r="M350" i="4"/>
  <c r="O350" i="4"/>
  <c r="U382" i="4"/>
  <c r="T382" i="4"/>
  <c r="R382" i="4"/>
  <c r="V382" i="4"/>
  <c r="S382" i="4"/>
  <c r="Q382" i="4"/>
  <c r="O382" i="4"/>
  <c r="N382" i="4"/>
  <c r="M382" i="4"/>
  <c r="P382" i="4"/>
  <c r="U390" i="4"/>
  <c r="T390" i="4"/>
  <c r="R390" i="4"/>
  <c r="P390" i="4"/>
  <c r="S390" i="4"/>
  <c r="V390" i="4"/>
  <c r="N390" i="4"/>
  <c r="O390" i="4"/>
  <c r="Q390" i="4"/>
  <c r="M390" i="4"/>
  <c r="R398" i="4"/>
  <c r="U398" i="4"/>
  <c r="T398" i="4"/>
  <c r="V398" i="4"/>
  <c r="Q398" i="4"/>
  <c r="S398" i="4"/>
  <c r="P398" i="4"/>
  <c r="O398" i="4"/>
  <c r="N398" i="4"/>
  <c r="M398" i="4"/>
  <c r="U406" i="4"/>
  <c r="R406" i="4"/>
  <c r="Q406" i="4"/>
  <c r="T406" i="4"/>
  <c r="V406" i="4"/>
  <c r="S406" i="4"/>
  <c r="O406" i="4"/>
  <c r="N406" i="4"/>
  <c r="P406" i="4"/>
  <c r="M406" i="4"/>
  <c r="U414" i="4"/>
  <c r="T414" i="4"/>
  <c r="R414" i="4"/>
  <c r="Q414" i="4"/>
  <c r="V414" i="4"/>
  <c r="S414" i="4"/>
  <c r="P414" i="4"/>
  <c r="O414" i="4"/>
  <c r="N414" i="4"/>
  <c r="M414" i="4"/>
  <c r="U13" i="4"/>
  <c r="T13" i="4"/>
  <c r="Q13" i="4"/>
  <c r="R13" i="4"/>
  <c r="S13" i="4"/>
  <c r="V13" i="4"/>
  <c r="P13" i="4"/>
  <c r="N13" i="4"/>
  <c r="O13" i="4"/>
  <c r="M13" i="4"/>
  <c r="U21" i="4"/>
  <c r="R21" i="4"/>
  <c r="Q21" i="4"/>
  <c r="T21" i="4"/>
  <c r="V21" i="4"/>
  <c r="S21" i="4"/>
  <c r="N21" i="4"/>
  <c r="P21" i="4"/>
  <c r="M21" i="4"/>
  <c r="O21" i="4"/>
  <c r="U29" i="4"/>
  <c r="Q29" i="4"/>
  <c r="T29" i="4"/>
  <c r="R29" i="4"/>
  <c r="S29" i="4"/>
  <c r="O29" i="4"/>
  <c r="N29" i="4"/>
  <c r="V29" i="4"/>
  <c r="P29" i="4"/>
  <c r="M29" i="4"/>
  <c r="U37" i="4"/>
  <c r="T37" i="4"/>
  <c r="R37" i="4"/>
  <c r="V37" i="4"/>
  <c r="Q37" i="4"/>
  <c r="S37" i="4"/>
  <c r="M37" i="4"/>
  <c r="P37" i="4"/>
  <c r="O37" i="4"/>
  <c r="N37" i="4"/>
  <c r="U45" i="4"/>
  <c r="T45" i="4"/>
  <c r="R45" i="4"/>
  <c r="P45" i="4"/>
  <c r="V45" i="4"/>
  <c r="S45" i="4"/>
  <c r="Q45" i="4"/>
  <c r="O45" i="4"/>
  <c r="M45" i="4"/>
  <c r="N45" i="4"/>
  <c r="U53" i="4"/>
  <c r="Q53" i="4"/>
  <c r="T53" i="4"/>
  <c r="R53" i="4"/>
  <c r="V53" i="4"/>
  <c r="S53" i="4"/>
  <c r="P53" i="4"/>
  <c r="N53" i="4"/>
  <c r="O53" i="4"/>
  <c r="M53" i="4"/>
  <c r="U61" i="4"/>
  <c r="T61" i="4"/>
  <c r="R61" i="4"/>
  <c r="V61" i="4"/>
  <c r="Q61" i="4"/>
  <c r="S61" i="4"/>
  <c r="O61" i="4"/>
  <c r="N61" i="4"/>
  <c r="P61" i="4"/>
  <c r="M61" i="4"/>
  <c r="U69" i="4"/>
  <c r="T69" i="4"/>
  <c r="R69" i="4"/>
  <c r="Q69" i="4"/>
  <c r="O69" i="4"/>
  <c r="S69" i="4"/>
  <c r="V69" i="4"/>
  <c r="P69" i="4"/>
  <c r="N69" i="4"/>
  <c r="M69" i="4"/>
  <c r="U77" i="4"/>
  <c r="Q77" i="4"/>
  <c r="T77" i="4"/>
  <c r="R77" i="4"/>
  <c r="V77" i="4"/>
  <c r="S77" i="4"/>
  <c r="P77" i="4"/>
  <c r="O77" i="4"/>
  <c r="M77" i="4"/>
  <c r="N77" i="4"/>
  <c r="U85" i="4"/>
  <c r="R85" i="4"/>
  <c r="Q85" i="4"/>
  <c r="T85" i="4"/>
  <c r="V85" i="4"/>
  <c r="S85" i="4"/>
  <c r="P85" i="4"/>
  <c r="N85" i="4"/>
  <c r="O85" i="4"/>
  <c r="M85" i="4"/>
  <c r="U93" i="4"/>
  <c r="T93" i="4"/>
  <c r="R93" i="4"/>
  <c r="S93" i="4"/>
  <c r="V93" i="4"/>
  <c r="P93" i="4"/>
  <c r="O93" i="4"/>
  <c r="Q93" i="4"/>
  <c r="N93" i="4"/>
  <c r="M93" i="4"/>
  <c r="Q101" i="4"/>
  <c r="U101" i="4"/>
  <c r="T101" i="4"/>
  <c r="R101" i="4"/>
  <c r="V101" i="4"/>
  <c r="S101" i="4"/>
  <c r="M101" i="4"/>
  <c r="P101" i="4"/>
  <c r="N101" i="4"/>
  <c r="O101" i="4"/>
  <c r="U109" i="4"/>
  <c r="T109" i="4"/>
  <c r="R109" i="4"/>
  <c r="S109" i="4"/>
  <c r="Q109" i="4"/>
  <c r="P109" i="4"/>
  <c r="O109" i="4"/>
  <c r="V109" i="4"/>
  <c r="N109" i="4"/>
  <c r="M109" i="4"/>
  <c r="V117" i="4"/>
  <c r="U117" i="4"/>
  <c r="T117" i="4"/>
  <c r="R117" i="4"/>
  <c r="Q117" i="4"/>
  <c r="P117" i="4"/>
  <c r="S117" i="4"/>
  <c r="N117" i="4"/>
  <c r="O117" i="4"/>
  <c r="M117" i="4"/>
  <c r="T123" i="4"/>
  <c r="U123" i="4"/>
  <c r="R123" i="4"/>
  <c r="V123" i="4"/>
  <c r="Q123" i="4"/>
  <c r="S123" i="4"/>
  <c r="P123" i="4"/>
  <c r="N123" i="4"/>
  <c r="M123" i="4"/>
  <c r="O123" i="4"/>
  <c r="T131" i="4"/>
  <c r="U131" i="4"/>
  <c r="R131" i="4"/>
  <c r="V131" i="4"/>
  <c r="S131" i="4"/>
  <c r="Q131" i="4"/>
  <c r="P131" i="4"/>
  <c r="O131" i="4"/>
  <c r="M131" i="4"/>
  <c r="N131" i="4"/>
  <c r="T138" i="4"/>
  <c r="U138" i="4"/>
  <c r="R138" i="4"/>
  <c r="Q138" i="4"/>
  <c r="V138" i="4"/>
  <c r="S138" i="4"/>
  <c r="P138" i="4"/>
  <c r="N138" i="4"/>
  <c r="M138" i="4"/>
  <c r="O138" i="4"/>
  <c r="U145" i="4"/>
  <c r="T145" i="4"/>
  <c r="Q145" i="4"/>
  <c r="V145" i="4"/>
  <c r="R145" i="4"/>
  <c r="S145" i="4"/>
  <c r="P145" i="4"/>
  <c r="N145" i="4"/>
  <c r="M145" i="4"/>
  <c r="O145" i="4"/>
  <c r="U153" i="4"/>
  <c r="T153" i="4"/>
  <c r="R153" i="4"/>
  <c r="V153" i="4"/>
  <c r="Q153" i="4"/>
  <c r="S153" i="4"/>
  <c r="P153" i="4"/>
  <c r="N153" i="4"/>
  <c r="O153" i="4"/>
  <c r="M153" i="4"/>
  <c r="U167" i="4"/>
  <c r="V167" i="4"/>
  <c r="R167" i="4"/>
  <c r="T167" i="4"/>
  <c r="Q167" i="4"/>
  <c r="S167" i="4"/>
  <c r="P167" i="4"/>
  <c r="N167" i="4"/>
  <c r="O167" i="4"/>
  <c r="M167" i="4"/>
  <c r="U175" i="4"/>
  <c r="T175" i="4"/>
  <c r="R175" i="4"/>
  <c r="V175" i="4"/>
  <c r="Q175" i="4"/>
  <c r="S175" i="4"/>
  <c r="N175" i="4"/>
  <c r="O175" i="4"/>
  <c r="P175" i="4"/>
  <c r="M175" i="4"/>
  <c r="T183" i="4"/>
  <c r="U183" i="4"/>
  <c r="Q183" i="4"/>
  <c r="R183" i="4"/>
  <c r="V183" i="4"/>
  <c r="S183" i="4"/>
  <c r="O183" i="4"/>
  <c r="P183" i="4"/>
  <c r="N183" i="4"/>
  <c r="M183" i="4"/>
  <c r="U191" i="4"/>
  <c r="R191" i="4"/>
  <c r="T191" i="4"/>
  <c r="Q191" i="4"/>
  <c r="S191" i="4"/>
  <c r="O191" i="4"/>
  <c r="N191" i="4"/>
  <c r="V191" i="4"/>
  <c r="P191" i="4"/>
  <c r="M191" i="4"/>
  <c r="U199" i="4"/>
  <c r="R199" i="4"/>
  <c r="Q199" i="4"/>
  <c r="T199" i="4"/>
  <c r="S199" i="4"/>
  <c r="V199" i="4"/>
  <c r="N199" i="4"/>
  <c r="P199" i="4"/>
  <c r="O199" i="4"/>
  <c r="M199" i="4"/>
  <c r="U207" i="4"/>
  <c r="T207" i="4"/>
  <c r="R207" i="4"/>
  <c r="Q207" i="4"/>
  <c r="S207" i="4"/>
  <c r="V207" i="4"/>
  <c r="P207" i="4"/>
  <c r="O207" i="4"/>
  <c r="N207" i="4"/>
  <c r="M207" i="4"/>
  <c r="U215" i="4"/>
  <c r="R215" i="4"/>
  <c r="T215" i="4"/>
  <c r="V215" i="4"/>
  <c r="Q215" i="4"/>
  <c r="P215" i="4"/>
  <c r="S215" i="4"/>
  <c r="O215" i="4"/>
  <c r="M215" i="4"/>
  <c r="N215" i="4"/>
  <c r="U223" i="4"/>
  <c r="T223" i="4"/>
  <c r="R223" i="4"/>
  <c r="S223" i="4"/>
  <c r="Q223" i="4"/>
  <c r="V223" i="4"/>
  <c r="P223" i="4"/>
  <c r="N223" i="4"/>
  <c r="O223" i="4"/>
  <c r="M223" i="4"/>
  <c r="U231" i="4"/>
  <c r="T231" i="4"/>
  <c r="R231" i="4"/>
  <c r="Q231" i="4"/>
  <c r="S231" i="4"/>
  <c r="O231" i="4"/>
  <c r="V231" i="4"/>
  <c r="P231" i="4"/>
  <c r="N231" i="4"/>
  <c r="M231" i="4"/>
  <c r="T239" i="4"/>
  <c r="U239" i="4"/>
  <c r="R239" i="4"/>
  <c r="V239" i="4"/>
  <c r="Q239" i="4"/>
  <c r="N239" i="4"/>
  <c r="P239" i="4"/>
  <c r="O239" i="4"/>
  <c r="S239" i="4"/>
  <c r="M239" i="4"/>
  <c r="Q247" i="4"/>
  <c r="U247" i="4"/>
  <c r="R247" i="4"/>
  <c r="T247" i="4"/>
  <c r="S247" i="4"/>
  <c r="V247" i="4"/>
  <c r="O247" i="4"/>
  <c r="P247" i="4"/>
  <c r="N247" i="4"/>
  <c r="M247" i="4"/>
  <c r="U255" i="4"/>
  <c r="T255" i="4"/>
  <c r="R255" i="4"/>
  <c r="Q255" i="4"/>
  <c r="V255" i="4"/>
  <c r="S255" i="4"/>
  <c r="N255" i="4"/>
  <c r="O255" i="4"/>
  <c r="P255" i="4"/>
  <c r="M255" i="4"/>
  <c r="U263" i="4"/>
  <c r="T263" i="4"/>
  <c r="R263" i="4"/>
  <c r="Q263" i="4"/>
  <c r="S263" i="4"/>
  <c r="V263" i="4"/>
  <c r="O263" i="4"/>
  <c r="N263" i="4"/>
  <c r="P263" i="4"/>
  <c r="M263" i="4"/>
  <c r="U271" i="4"/>
  <c r="R271" i="4"/>
  <c r="Q271" i="4"/>
  <c r="T271" i="4"/>
  <c r="V271" i="4"/>
  <c r="S271" i="4"/>
  <c r="O271" i="4"/>
  <c r="N271" i="4"/>
  <c r="P271" i="4"/>
  <c r="M271" i="4"/>
  <c r="U279" i="4"/>
  <c r="T279" i="4"/>
  <c r="R279" i="4"/>
  <c r="Q279" i="4"/>
  <c r="P279" i="4"/>
  <c r="V279" i="4"/>
  <c r="S279" i="4"/>
  <c r="O279" i="4"/>
  <c r="N279" i="4"/>
  <c r="M279" i="4"/>
  <c r="T287" i="4"/>
  <c r="U287" i="4"/>
  <c r="R287" i="4"/>
  <c r="Q287" i="4"/>
  <c r="S287" i="4"/>
  <c r="P287" i="4"/>
  <c r="V287" i="4"/>
  <c r="N287" i="4"/>
  <c r="M287" i="4"/>
  <c r="O287" i="4"/>
  <c r="U295" i="4"/>
  <c r="T295" i="4"/>
  <c r="R295" i="4"/>
  <c r="Q295" i="4"/>
  <c r="V295" i="4"/>
  <c r="P295" i="4"/>
  <c r="O295" i="4"/>
  <c r="S295" i="4"/>
  <c r="N295" i="4"/>
  <c r="M295" i="4"/>
  <c r="T303" i="4"/>
  <c r="R303" i="4"/>
  <c r="U303" i="4"/>
  <c r="V303" i="4"/>
  <c r="Q303" i="4"/>
  <c r="S303" i="4"/>
  <c r="P303" i="4"/>
  <c r="N303" i="4"/>
  <c r="O303" i="4"/>
  <c r="M303" i="4"/>
  <c r="Q311" i="4"/>
  <c r="U311" i="4"/>
  <c r="T311" i="4"/>
  <c r="R311" i="4"/>
  <c r="S311" i="4"/>
  <c r="V311" i="4"/>
  <c r="O311" i="4"/>
  <c r="P311" i="4"/>
  <c r="N311" i="4"/>
  <c r="M311" i="4"/>
  <c r="U319" i="4"/>
  <c r="R319" i="4"/>
  <c r="T319" i="4"/>
  <c r="Q319" i="4"/>
  <c r="S319" i="4"/>
  <c r="V319" i="4"/>
  <c r="O319" i="4"/>
  <c r="P319" i="4"/>
  <c r="N319" i="4"/>
  <c r="M319" i="4"/>
  <c r="U327" i="4"/>
  <c r="T327" i="4"/>
  <c r="R327" i="4"/>
  <c r="S327" i="4"/>
  <c r="V327" i="4"/>
  <c r="Q327" i="4"/>
  <c r="N327" i="4"/>
  <c r="O327" i="4"/>
  <c r="P327" i="4"/>
  <c r="M327" i="4"/>
  <c r="U335" i="4"/>
  <c r="T335" i="4"/>
  <c r="R335" i="4"/>
  <c r="Q335" i="4"/>
  <c r="V335" i="4"/>
  <c r="S335" i="4"/>
  <c r="O335" i="4"/>
  <c r="N335" i="4"/>
  <c r="P335" i="4"/>
  <c r="M335" i="4"/>
  <c r="U343" i="4"/>
  <c r="T343" i="4"/>
  <c r="R343" i="4"/>
  <c r="Q343" i="4"/>
  <c r="V343" i="4"/>
  <c r="P343" i="4"/>
  <c r="S343" i="4"/>
  <c r="O343" i="4"/>
  <c r="M343" i="4"/>
  <c r="N343" i="4"/>
  <c r="T351" i="4"/>
  <c r="U351" i="4"/>
  <c r="R351" i="4"/>
  <c r="Q351" i="4"/>
  <c r="V351" i="4"/>
  <c r="S351" i="4"/>
  <c r="O351" i="4"/>
  <c r="P351" i="4"/>
  <c r="N351" i="4"/>
  <c r="M351" i="4"/>
  <c r="U359" i="4"/>
  <c r="T359" i="4"/>
  <c r="R359" i="4"/>
  <c r="Q359" i="4"/>
  <c r="V359" i="4"/>
  <c r="S359" i="4"/>
  <c r="P359" i="4"/>
  <c r="O359" i="4"/>
  <c r="N359" i="4"/>
  <c r="M359" i="4"/>
  <c r="U367" i="4"/>
  <c r="T367" i="4"/>
  <c r="R367" i="4"/>
  <c r="Q367" i="4"/>
  <c r="S367" i="4"/>
  <c r="V367" i="4"/>
  <c r="P367" i="4"/>
  <c r="N367" i="4"/>
  <c r="M367" i="4"/>
  <c r="O367" i="4"/>
  <c r="T375" i="4"/>
  <c r="U375" i="4"/>
  <c r="Q375" i="4"/>
  <c r="V375" i="4"/>
  <c r="R375" i="4"/>
  <c r="S375" i="4"/>
  <c r="N375" i="4"/>
  <c r="P375" i="4"/>
  <c r="O375" i="4"/>
  <c r="M375" i="4"/>
  <c r="T383" i="4"/>
  <c r="U383" i="4"/>
  <c r="R383" i="4"/>
  <c r="Q383" i="4"/>
  <c r="V383" i="4"/>
  <c r="S383" i="4"/>
  <c r="P383" i="4"/>
  <c r="O383" i="4"/>
  <c r="N383" i="4"/>
  <c r="M383" i="4"/>
  <c r="U391" i="4"/>
  <c r="R391" i="4"/>
  <c r="T391" i="4"/>
  <c r="Q391" i="4"/>
  <c r="V391" i="4"/>
  <c r="S391" i="4"/>
  <c r="P391" i="4"/>
  <c r="O391" i="4"/>
  <c r="N391" i="4"/>
  <c r="M391" i="4"/>
  <c r="U399" i="4"/>
  <c r="R399" i="4"/>
  <c r="T399" i="4"/>
  <c r="V399" i="4"/>
  <c r="O399" i="4"/>
  <c r="N399" i="4"/>
  <c r="Q399" i="4"/>
  <c r="S399" i="4"/>
  <c r="P399" i="4"/>
  <c r="M399" i="4"/>
  <c r="U407" i="4"/>
  <c r="T407" i="4"/>
  <c r="R407" i="4"/>
  <c r="Q407" i="4"/>
  <c r="P407" i="4"/>
  <c r="S407" i="4"/>
  <c r="V407" i="4"/>
  <c r="O407" i="4"/>
  <c r="N407" i="4"/>
  <c r="M407" i="4"/>
  <c r="T415" i="4"/>
  <c r="U415" i="4"/>
  <c r="R415" i="4"/>
  <c r="Q415" i="4"/>
  <c r="S415" i="4"/>
  <c r="V415" i="4"/>
  <c r="P415" i="4"/>
  <c r="N415" i="4"/>
  <c r="O415" i="4"/>
  <c r="M415" i="4"/>
  <c r="T36" i="4"/>
  <c r="U36" i="4"/>
  <c r="Q36" i="4"/>
  <c r="R36" i="4"/>
  <c r="P36" i="4"/>
  <c r="V36" i="4"/>
  <c r="S36" i="4"/>
  <c r="N36" i="4"/>
  <c r="M36" i="4"/>
  <c r="O36" i="4"/>
  <c r="U166" i="4"/>
  <c r="T166" i="4"/>
  <c r="R166" i="4"/>
  <c r="S166" i="4"/>
  <c r="Q166" i="4"/>
  <c r="V166" i="4"/>
  <c r="O166" i="4"/>
  <c r="N166" i="4"/>
  <c r="P166" i="4"/>
  <c r="M166" i="4"/>
  <c r="U214" i="4"/>
  <c r="R214" i="4"/>
  <c r="T214" i="4"/>
  <c r="Q214" i="4"/>
  <c r="S214" i="4"/>
  <c r="V214" i="4"/>
  <c r="P214" i="4"/>
  <c r="O214" i="4"/>
  <c r="N214" i="4"/>
  <c r="M214" i="4"/>
  <c r="Q246" i="4"/>
  <c r="U246" i="4"/>
  <c r="T246" i="4"/>
  <c r="R246" i="4"/>
  <c r="V246" i="4"/>
  <c r="S246" i="4"/>
  <c r="N246" i="4"/>
  <c r="P246" i="4"/>
  <c r="O246" i="4"/>
  <c r="M246" i="4"/>
  <c r="U286" i="4"/>
  <c r="T286" i="4"/>
  <c r="R286" i="4"/>
  <c r="Q286" i="4"/>
  <c r="V286" i="4"/>
  <c r="S286" i="4"/>
  <c r="P286" i="4"/>
  <c r="N286" i="4"/>
  <c r="O286" i="4"/>
  <c r="M286" i="4"/>
  <c r="U310" i="4"/>
  <c r="T310" i="4"/>
  <c r="R310" i="4"/>
  <c r="Q310" i="4"/>
  <c r="V310" i="4"/>
  <c r="S310" i="4"/>
  <c r="O310" i="4"/>
  <c r="N310" i="4"/>
  <c r="M310" i="4"/>
  <c r="P310" i="4"/>
  <c r="U366" i="4"/>
  <c r="T366" i="4"/>
  <c r="R366" i="4"/>
  <c r="Q366" i="4"/>
  <c r="S366" i="4"/>
  <c r="V366" i="4"/>
  <c r="N366" i="4"/>
  <c r="P366" i="4"/>
  <c r="O366" i="4"/>
  <c r="M366" i="4"/>
  <c r="U46" i="4"/>
  <c r="T46" i="4"/>
  <c r="R46" i="4"/>
  <c r="Q46" i="4"/>
  <c r="V46" i="4"/>
  <c r="P46" i="4"/>
  <c r="N46" i="4"/>
  <c r="O46" i="4"/>
  <c r="S46" i="4"/>
  <c r="M46" i="4"/>
  <c r="U94" i="4"/>
  <c r="T94" i="4"/>
  <c r="R94" i="4"/>
  <c r="Q94" i="4"/>
  <c r="O94" i="4"/>
  <c r="S94" i="4"/>
  <c r="V94" i="4"/>
  <c r="N94" i="4"/>
  <c r="P94" i="4"/>
  <c r="M94" i="4"/>
  <c r="U132" i="4"/>
  <c r="R132" i="4"/>
  <c r="T132" i="4"/>
  <c r="Q132" i="4"/>
  <c r="V132" i="4"/>
  <c r="S132" i="4"/>
  <c r="O132" i="4"/>
  <c r="M132" i="4"/>
  <c r="P132" i="4"/>
  <c r="N132" i="4"/>
  <c r="U168" i="4"/>
  <c r="R168" i="4"/>
  <c r="Q168" i="4"/>
  <c r="T168" i="4"/>
  <c r="V168" i="4"/>
  <c r="S168" i="4"/>
  <c r="N168" i="4"/>
  <c r="O168" i="4"/>
  <c r="P168" i="4"/>
  <c r="M168" i="4"/>
  <c r="U200" i="4"/>
  <c r="T200" i="4"/>
  <c r="R200" i="4"/>
  <c r="Q200" i="4"/>
  <c r="S200" i="4"/>
  <c r="V200" i="4"/>
  <c r="N200" i="4"/>
  <c r="O200" i="4"/>
  <c r="P200" i="4"/>
  <c r="M200" i="4"/>
  <c r="U240" i="4"/>
  <c r="Q240" i="4"/>
  <c r="T240" i="4"/>
  <c r="R240" i="4"/>
  <c r="V240" i="4"/>
  <c r="S240" i="4"/>
  <c r="O240" i="4"/>
  <c r="P240" i="4"/>
  <c r="N240" i="4"/>
  <c r="M240" i="4"/>
  <c r="U264" i="4"/>
  <c r="T264" i="4"/>
  <c r="R264" i="4"/>
  <c r="Q264" i="4"/>
  <c r="V264" i="4"/>
  <c r="S264" i="4"/>
  <c r="P264" i="4"/>
  <c r="N264" i="4"/>
  <c r="O264" i="4"/>
  <c r="M264" i="4"/>
  <c r="U296" i="4"/>
  <c r="Q296" i="4"/>
  <c r="T296" i="4"/>
  <c r="R296" i="4"/>
  <c r="S296" i="4"/>
  <c r="V296" i="4"/>
  <c r="P296" i="4"/>
  <c r="M296" i="4"/>
  <c r="N296" i="4"/>
  <c r="O296" i="4"/>
  <c r="U336" i="4"/>
  <c r="Q336" i="4"/>
  <c r="R336" i="4"/>
  <c r="V336" i="4"/>
  <c r="T336" i="4"/>
  <c r="N336" i="4"/>
  <c r="O336" i="4"/>
  <c r="P336" i="4"/>
  <c r="S336" i="4"/>
  <c r="M336" i="4"/>
  <c r="U376" i="4"/>
  <c r="T376" i="4"/>
  <c r="Q376" i="4"/>
  <c r="R376" i="4"/>
  <c r="V376" i="4"/>
  <c r="O376" i="4"/>
  <c r="N376" i="4"/>
  <c r="S376" i="4"/>
  <c r="P376" i="4"/>
  <c r="M376" i="4"/>
  <c r="U416" i="4"/>
  <c r="R416" i="4"/>
  <c r="V416" i="4"/>
  <c r="T416" i="4"/>
  <c r="S416" i="4"/>
  <c r="Q416" i="4"/>
  <c r="P416" i="4"/>
  <c r="N416" i="4"/>
  <c r="O416" i="4"/>
  <c r="M416" i="4"/>
  <c r="U7" i="4"/>
  <c r="T7" i="4"/>
  <c r="R7" i="4"/>
  <c r="Q7" i="4"/>
  <c r="V7" i="4"/>
  <c r="O7" i="4"/>
  <c r="P7" i="4"/>
  <c r="N7" i="4"/>
  <c r="S7" i="4"/>
  <c r="M7" i="4"/>
  <c r="U15" i="4"/>
  <c r="T15" i="4"/>
  <c r="R15" i="4"/>
  <c r="S15" i="4"/>
  <c r="Q15" i="4"/>
  <c r="V15" i="4"/>
  <c r="P15" i="4"/>
  <c r="N15" i="4"/>
  <c r="O15" i="4"/>
  <c r="M15" i="4"/>
  <c r="U23" i="4"/>
  <c r="T23" i="4"/>
  <c r="R23" i="4"/>
  <c r="P23" i="4"/>
  <c r="N23" i="4"/>
  <c r="S23" i="4"/>
  <c r="Q23" i="4"/>
  <c r="V23" i="4"/>
  <c r="M23" i="4"/>
  <c r="O23" i="4"/>
  <c r="U31" i="4"/>
  <c r="T31" i="4"/>
  <c r="R31" i="4"/>
  <c r="Q31" i="4"/>
  <c r="V31" i="4"/>
  <c r="S31" i="4"/>
  <c r="N31" i="4"/>
  <c r="O31" i="4"/>
  <c r="P31" i="4"/>
  <c r="M31" i="4"/>
  <c r="U39" i="4"/>
  <c r="T39" i="4"/>
  <c r="R39" i="4"/>
  <c r="Q39" i="4"/>
  <c r="S39" i="4"/>
  <c r="V39" i="4"/>
  <c r="N39" i="4"/>
  <c r="M39" i="4"/>
  <c r="O39" i="4"/>
  <c r="P39" i="4"/>
  <c r="T47" i="4"/>
  <c r="Q47" i="4"/>
  <c r="U47" i="4"/>
  <c r="R47" i="4"/>
  <c r="V47" i="4"/>
  <c r="S47" i="4"/>
  <c r="O47" i="4"/>
  <c r="P47" i="4"/>
  <c r="N47" i="4"/>
  <c r="M47" i="4"/>
  <c r="U55" i="4"/>
  <c r="T55" i="4"/>
  <c r="R55" i="4"/>
  <c r="V55" i="4"/>
  <c r="S55" i="4"/>
  <c r="Q55" i="4"/>
  <c r="N55" i="4"/>
  <c r="O55" i="4"/>
  <c r="P55" i="4"/>
  <c r="M55" i="4"/>
  <c r="U63" i="4"/>
  <c r="R63" i="4"/>
  <c r="S63" i="4"/>
  <c r="T63" i="4"/>
  <c r="Q63" i="4"/>
  <c r="V63" i="4"/>
  <c r="P63" i="4"/>
  <c r="N63" i="4"/>
  <c r="M63" i="4"/>
  <c r="O63" i="4"/>
  <c r="U71" i="4"/>
  <c r="T71" i="4"/>
  <c r="R71" i="4"/>
  <c r="Q71" i="4"/>
  <c r="V71" i="4"/>
  <c r="S71" i="4"/>
  <c r="P71" i="4"/>
  <c r="O71" i="4"/>
  <c r="N71" i="4"/>
  <c r="M71" i="4"/>
  <c r="U79" i="4"/>
  <c r="T79" i="4"/>
  <c r="R79" i="4"/>
  <c r="Q79" i="4"/>
  <c r="S79" i="4"/>
  <c r="V79" i="4"/>
  <c r="P79" i="4"/>
  <c r="O79" i="4"/>
  <c r="N79" i="4"/>
  <c r="M79" i="4"/>
  <c r="U87" i="4"/>
  <c r="R87" i="4"/>
  <c r="T87" i="4"/>
  <c r="V87" i="4"/>
  <c r="S87" i="4"/>
  <c r="P87" i="4"/>
  <c r="N87" i="4"/>
  <c r="Q87" i="4"/>
  <c r="O87" i="4"/>
  <c r="M87" i="4"/>
  <c r="U95" i="4"/>
  <c r="T95" i="4"/>
  <c r="R95" i="4"/>
  <c r="V95" i="4"/>
  <c r="S95" i="4"/>
  <c r="Q95" i="4"/>
  <c r="N95" i="4"/>
  <c r="O95" i="4"/>
  <c r="P95" i="4"/>
  <c r="M95" i="4"/>
  <c r="T103" i="4"/>
  <c r="U103" i="4"/>
  <c r="R103" i="4"/>
  <c r="V103" i="4"/>
  <c r="S103" i="4"/>
  <c r="Q103" i="4"/>
  <c r="N103" i="4"/>
  <c r="P103" i="4"/>
  <c r="O103" i="4"/>
  <c r="M103" i="4"/>
  <c r="T111" i="4"/>
  <c r="U111" i="4"/>
  <c r="R111" i="4"/>
  <c r="V111" i="4"/>
  <c r="Q111" i="4"/>
  <c r="S111" i="4"/>
  <c r="O111" i="4"/>
  <c r="N111" i="4"/>
  <c r="M111" i="4"/>
  <c r="P111" i="4"/>
  <c r="T119" i="4"/>
  <c r="U119" i="4"/>
  <c r="R119" i="4"/>
  <c r="Q119" i="4"/>
  <c r="V119" i="4"/>
  <c r="N119" i="4"/>
  <c r="P119" i="4"/>
  <c r="S119" i="4"/>
  <c r="O119" i="4"/>
  <c r="M119" i="4"/>
  <c r="T125" i="4"/>
  <c r="U125" i="4"/>
  <c r="R125" i="4"/>
  <c r="Q125" i="4"/>
  <c r="V125" i="4"/>
  <c r="S125" i="4"/>
  <c r="N125" i="4"/>
  <c r="P125" i="4"/>
  <c r="O125" i="4"/>
  <c r="M125" i="4"/>
  <c r="U133" i="4"/>
  <c r="T133" i="4"/>
  <c r="R133" i="4"/>
  <c r="Q133" i="4"/>
  <c r="S133" i="4"/>
  <c r="N133" i="4"/>
  <c r="V133" i="4"/>
  <c r="P133" i="4"/>
  <c r="M133" i="4"/>
  <c r="O133" i="4"/>
  <c r="U140" i="4"/>
  <c r="R140" i="4"/>
  <c r="T140" i="4"/>
  <c r="Q140" i="4"/>
  <c r="V140" i="4"/>
  <c r="P140" i="4"/>
  <c r="S140" i="4"/>
  <c r="O140" i="4"/>
  <c r="N140" i="4"/>
  <c r="M140" i="4"/>
  <c r="U147" i="4"/>
  <c r="T147" i="4"/>
  <c r="R147" i="4"/>
  <c r="Q147" i="4"/>
  <c r="P147" i="4"/>
  <c r="S147" i="4"/>
  <c r="V147" i="4"/>
  <c r="N147" i="4"/>
  <c r="O147" i="4"/>
  <c r="M147" i="4"/>
  <c r="U155" i="4"/>
  <c r="T155" i="4"/>
  <c r="R155" i="4"/>
  <c r="Q155" i="4"/>
  <c r="P155" i="4"/>
  <c r="V155" i="4"/>
  <c r="S155" i="4"/>
  <c r="N155" i="4"/>
  <c r="M155" i="4"/>
  <c r="O155" i="4"/>
  <c r="U161" i="4"/>
  <c r="R161" i="4"/>
  <c r="T161" i="4"/>
  <c r="Q161" i="4"/>
  <c r="V161" i="4"/>
  <c r="P161" i="4"/>
  <c r="S161" i="4"/>
  <c r="O161" i="4"/>
  <c r="N161" i="4"/>
  <c r="M161" i="4"/>
  <c r="U169" i="4"/>
  <c r="T169" i="4"/>
  <c r="R169" i="4"/>
  <c r="Q169" i="4"/>
  <c r="V169" i="4"/>
  <c r="P169" i="4"/>
  <c r="S169" i="4"/>
  <c r="O169" i="4"/>
  <c r="N169" i="4"/>
  <c r="M169" i="4"/>
  <c r="Q177" i="4"/>
  <c r="T177" i="4"/>
  <c r="U177" i="4"/>
  <c r="R177" i="4"/>
  <c r="V177" i="4"/>
  <c r="S177" i="4"/>
  <c r="P177" i="4"/>
  <c r="N177" i="4"/>
  <c r="O177" i="4"/>
  <c r="M177" i="4"/>
  <c r="T185" i="4"/>
  <c r="U185" i="4"/>
  <c r="R185" i="4"/>
  <c r="Q185" i="4"/>
  <c r="P185" i="4"/>
  <c r="V185" i="4"/>
  <c r="S185" i="4"/>
  <c r="O185" i="4"/>
  <c r="N185" i="4"/>
  <c r="M185" i="4"/>
  <c r="T193" i="4"/>
  <c r="U193" i="4"/>
  <c r="R193" i="4"/>
  <c r="O193" i="4"/>
  <c r="Q193" i="4"/>
  <c r="V193" i="4"/>
  <c r="S193" i="4"/>
  <c r="P193" i="4"/>
  <c r="N193" i="4"/>
  <c r="M193" i="4"/>
  <c r="U201" i="4"/>
  <c r="T201" i="4"/>
  <c r="Q201" i="4"/>
  <c r="R201" i="4"/>
  <c r="V201" i="4"/>
  <c r="O201" i="4"/>
  <c r="P201" i="4"/>
  <c r="N201" i="4"/>
  <c r="S201" i="4"/>
  <c r="M201" i="4"/>
  <c r="U209" i="4"/>
  <c r="T209" i="4"/>
  <c r="R209" i="4"/>
  <c r="Q209" i="4"/>
  <c r="V209" i="4"/>
  <c r="S209" i="4"/>
  <c r="P209" i="4"/>
  <c r="N209" i="4"/>
  <c r="O209" i="4"/>
  <c r="M209" i="4"/>
  <c r="U217" i="4"/>
  <c r="T217" i="4"/>
  <c r="R217" i="4"/>
  <c r="V217" i="4"/>
  <c r="Q217" i="4"/>
  <c r="S217" i="4"/>
  <c r="P217" i="4"/>
  <c r="N217" i="4"/>
  <c r="O217" i="4"/>
  <c r="M217" i="4"/>
  <c r="V225" i="4"/>
  <c r="U225" i="4"/>
  <c r="R225" i="4"/>
  <c r="T225" i="4"/>
  <c r="Q225" i="4"/>
  <c r="P225" i="4"/>
  <c r="S225" i="4"/>
  <c r="O225" i="4"/>
  <c r="N225" i="4"/>
  <c r="M225" i="4"/>
  <c r="U233" i="4"/>
  <c r="T233" i="4"/>
  <c r="Q233" i="4"/>
  <c r="R233" i="4"/>
  <c r="V233" i="4"/>
  <c r="S233" i="4"/>
  <c r="P233" i="4"/>
  <c r="O233" i="4"/>
  <c r="N233" i="4"/>
  <c r="M233" i="4"/>
  <c r="T241" i="4"/>
  <c r="U241" i="4"/>
  <c r="R241" i="4"/>
  <c r="Q241" i="4"/>
  <c r="V241" i="4"/>
  <c r="S241" i="4"/>
  <c r="N241" i="4"/>
  <c r="P241" i="4"/>
  <c r="O241" i="4"/>
  <c r="M241" i="4"/>
  <c r="T249" i="4"/>
  <c r="U249" i="4"/>
  <c r="R249" i="4"/>
  <c r="Q249" i="4"/>
  <c r="P249" i="4"/>
  <c r="S249" i="4"/>
  <c r="O249" i="4"/>
  <c r="N249" i="4"/>
  <c r="V249" i="4"/>
  <c r="M249" i="4"/>
  <c r="T257" i="4"/>
  <c r="U257" i="4"/>
  <c r="R257" i="4"/>
  <c r="Q257" i="4"/>
  <c r="S257" i="4"/>
  <c r="V257" i="4"/>
  <c r="P257" i="4"/>
  <c r="O257" i="4"/>
  <c r="N257" i="4"/>
  <c r="M257" i="4"/>
  <c r="U265" i="4"/>
  <c r="T265" i="4"/>
  <c r="R265" i="4"/>
  <c r="V265" i="4"/>
  <c r="S265" i="4"/>
  <c r="Q265" i="4"/>
  <c r="P265" i="4"/>
  <c r="O265" i="4"/>
  <c r="N265" i="4"/>
  <c r="M265" i="4"/>
  <c r="U273" i="4"/>
  <c r="T273" i="4"/>
  <c r="Q273" i="4"/>
  <c r="V273" i="4"/>
  <c r="R273" i="4"/>
  <c r="S273" i="4"/>
  <c r="P273" i="4"/>
  <c r="O273" i="4"/>
  <c r="N273" i="4"/>
  <c r="M273" i="4"/>
  <c r="U281" i="4"/>
  <c r="T281" i="4"/>
  <c r="R281" i="4"/>
  <c r="Q281" i="4"/>
  <c r="S281" i="4"/>
  <c r="O281" i="4"/>
  <c r="V281" i="4"/>
  <c r="P281" i="4"/>
  <c r="N281" i="4"/>
  <c r="M281" i="4"/>
  <c r="U289" i="4"/>
  <c r="R289" i="4"/>
  <c r="T289" i="4"/>
  <c r="Q289" i="4"/>
  <c r="V289" i="4"/>
  <c r="P289" i="4"/>
  <c r="S289" i="4"/>
  <c r="N289" i="4"/>
  <c r="O289" i="4"/>
  <c r="M289" i="4"/>
  <c r="U297" i="4"/>
  <c r="T297" i="4"/>
  <c r="R297" i="4"/>
  <c r="S297" i="4"/>
  <c r="V297" i="4"/>
  <c r="P297" i="4"/>
  <c r="Q297" i="4"/>
  <c r="N297" i="4"/>
  <c r="O297" i="4"/>
  <c r="M297" i="4"/>
  <c r="Q305" i="4"/>
  <c r="T305" i="4"/>
  <c r="R305" i="4"/>
  <c r="U305" i="4"/>
  <c r="V305" i="4"/>
  <c r="S305" i="4"/>
  <c r="N305" i="4"/>
  <c r="O305" i="4"/>
  <c r="M305" i="4"/>
  <c r="P305" i="4"/>
  <c r="T313" i="4"/>
  <c r="U313" i="4"/>
  <c r="Q313" i="4"/>
  <c r="R313" i="4"/>
  <c r="P313" i="4"/>
  <c r="V313" i="4"/>
  <c r="N313" i="4"/>
  <c r="O313" i="4"/>
  <c r="M313" i="4"/>
  <c r="S313" i="4"/>
  <c r="T321" i="4"/>
  <c r="U321" i="4"/>
  <c r="R321" i="4"/>
  <c r="Q321" i="4"/>
  <c r="S321" i="4"/>
  <c r="V321" i="4"/>
  <c r="P321" i="4"/>
  <c r="O321" i="4"/>
  <c r="N321" i="4"/>
  <c r="M321" i="4"/>
  <c r="U329" i="4"/>
  <c r="T329" i="4"/>
  <c r="R329" i="4"/>
  <c r="V329" i="4"/>
  <c r="S329" i="4"/>
  <c r="Q329" i="4"/>
  <c r="P329" i="4"/>
  <c r="O329" i="4"/>
  <c r="N329" i="4"/>
  <c r="M329" i="4"/>
  <c r="U337" i="4"/>
  <c r="T337" i="4"/>
  <c r="R337" i="4"/>
  <c r="Q337" i="4"/>
  <c r="V337" i="4"/>
  <c r="S337" i="4"/>
  <c r="P337" i="4"/>
  <c r="N337" i="4"/>
  <c r="M337" i="4"/>
  <c r="O337" i="4"/>
  <c r="U345" i="4"/>
  <c r="T345" i="4"/>
  <c r="R345" i="4"/>
  <c r="Q345" i="4"/>
  <c r="V345" i="4"/>
  <c r="S345" i="4"/>
  <c r="P345" i="4"/>
  <c r="N345" i="4"/>
  <c r="M345" i="4"/>
  <c r="O345" i="4"/>
  <c r="U353" i="4"/>
  <c r="R353" i="4"/>
  <c r="T353" i="4"/>
  <c r="V353" i="4"/>
  <c r="P353" i="4"/>
  <c r="Q353" i="4"/>
  <c r="S353" i="4"/>
  <c r="N353" i="4"/>
  <c r="M353" i="4"/>
  <c r="O353" i="4"/>
  <c r="U361" i="4"/>
  <c r="T361" i="4"/>
  <c r="R361" i="4"/>
  <c r="Q361" i="4"/>
  <c r="V361" i="4"/>
  <c r="P361" i="4"/>
  <c r="S361" i="4"/>
  <c r="N361" i="4"/>
  <c r="O361" i="4"/>
  <c r="M361" i="4"/>
  <c r="T369" i="4"/>
  <c r="R369" i="4"/>
  <c r="U369" i="4"/>
  <c r="Q369" i="4"/>
  <c r="V369" i="4"/>
  <c r="S369" i="4"/>
  <c r="O369" i="4"/>
  <c r="N369" i="4"/>
  <c r="P369" i="4"/>
  <c r="M369" i="4"/>
  <c r="T377" i="4"/>
  <c r="U377" i="4"/>
  <c r="R377" i="4"/>
  <c r="Q377" i="4"/>
  <c r="P377" i="4"/>
  <c r="S377" i="4"/>
  <c r="V377" i="4"/>
  <c r="N377" i="4"/>
  <c r="O377" i="4"/>
  <c r="M377" i="4"/>
  <c r="T385" i="4"/>
  <c r="U385" i="4"/>
  <c r="R385" i="4"/>
  <c r="Q385" i="4"/>
  <c r="S385" i="4"/>
  <c r="O385" i="4"/>
  <c r="P385" i="4"/>
  <c r="V385" i="4"/>
  <c r="N385" i="4"/>
  <c r="M385" i="4"/>
  <c r="U393" i="4"/>
  <c r="T393" i="4"/>
  <c r="R393" i="4"/>
  <c r="O393" i="4"/>
  <c r="S393" i="4"/>
  <c r="V393" i="4"/>
  <c r="P393" i="4"/>
  <c r="N393" i="4"/>
  <c r="Q393" i="4"/>
  <c r="M393" i="4"/>
  <c r="U401" i="4"/>
  <c r="T401" i="4"/>
  <c r="R401" i="4"/>
  <c r="S401" i="4"/>
  <c r="V401" i="4"/>
  <c r="P401" i="4"/>
  <c r="O401" i="4"/>
  <c r="Q401" i="4"/>
  <c r="M401" i="4"/>
  <c r="N401" i="4"/>
  <c r="U409" i="4"/>
  <c r="T409" i="4"/>
  <c r="V409" i="4"/>
  <c r="R409" i="4"/>
  <c r="Q409" i="4"/>
  <c r="S409" i="4"/>
  <c r="P409" i="4"/>
  <c r="O409" i="4"/>
  <c r="N409" i="4"/>
  <c r="M409" i="4"/>
  <c r="U417" i="4"/>
  <c r="R417" i="4"/>
  <c r="T417" i="4"/>
  <c r="V417" i="4"/>
  <c r="Q417" i="4"/>
  <c r="P417" i="4"/>
  <c r="S417" i="4"/>
  <c r="N417" i="4"/>
  <c r="O417" i="4"/>
  <c r="M417" i="4"/>
  <c r="U28" i="4"/>
  <c r="T28" i="4"/>
  <c r="R28" i="4"/>
  <c r="Q28" i="4"/>
  <c r="P28" i="4"/>
  <c r="S28" i="4"/>
  <c r="N28" i="4"/>
  <c r="V28" i="4"/>
  <c r="O28" i="4"/>
  <c r="M28" i="4"/>
  <c r="U76" i="4"/>
  <c r="R76" i="4"/>
  <c r="T76" i="4"/>
  <c r="Q76" i="4"/>
  <c r="P76" i="4"/>
  <c r="V76" i="4"/>
  <c r="S76" i="4"/>
  <c r="N76" i="4"/>
  <c r="O76" i="4"/>
  <c r="M76" i="4"/>
  <c r="T130" i="4"/>
  <c r="U130" i="4"/>
  <c r="R130" i="4"/>
  <c r="P130" i="4"/>
  <c r="V130" i="4"/>
  <c r="S130" i="4"/>
  <c r="N130" i="4"/>
  <c r="M130" i="4"/>
  <c r="O130" i="4"/>
  <c r="Q130" i="4"/>
  <c r="U198" i="4"/>
  <c r="T198" i="4"/>
  <c r="R198" i="4"/>
  <c r="P198" i="4"/>
  <c r="Q198" i="4"/>
  <c r="S198" i="4"/>
  <c r="V198" i="4"/>
  <c r="O198" i="4"/>
  <c r="M198" i="4"/>
  <c r="N198" i="4"/>
  <c r="U262" i="4"/>
  <c r="Q262" i="4"/>
  <c r="T262" i="4"/>
  <c r="R262" i="4"/>
  <c r="P262" i="4"/>
  <c r="V262" i="4"/>
  <c r="S262" i="4"/>
  <c r="O262" i="4"/>
  <c r="N262" i="4"/>
  <c r="M262" i="4"/>
  <c r="U358" i="4"/>
  <c r="T358" i="4"/>
  <c r="R358" i="4"/>
  <c r="Q358" i="4"/>
  <c r="V358" i="4"/>
  <c r="P358" i="4"/>
  <c r="N358" i="4"/>
  <c r="S358" i="4"/>
  <c r="O358" i="4"/>
  <c r="M358" i="4"/>
  <c r="U30" i="4"/>
  <c r="T30" i="4"/>
  <c r="R30" i="4"/>
  <c r="S30" i="4"/>
  <c r="Q30" i="4"/>
  <c r="O30" i="4"/>
  <c r="P30" i="4"/>
  <c r="V30" i="4"/>
  <c r="N30" i="4"/>
  <c r="M30" i="4"/>
  <c r="U62" i="4"/>
  <c r="Q62" i="4"/>
  <c r="T62" i="4"/>
  <c r="R62" i="4"/>
  <c r="V62" i="4"/>
  <c r="S62" i="4"/>
  <c r="N62" i="4"/>
  <c r="P62" i="4"/>
  <c r="M62" i="4"/>
  <c r="O62" i="4"/>
  <c r="U86" i="4"/>
  <c r="R86" i="4"/>
  <c r="Q86" i="4"/>
  <c r="T86" i="4"/>
  <c r="V86" i="4"/>
  <c r="S86" i="4"/>
  <c r="N86" i="4"/>
  <c r="P86" i="4"/>
  <c r="O86" i="4"/>
  <c r="M86" i="4"/>
  <c r="U118" i="4"/>
  <c r="T118" i="4"/>
  <c r="R118" i="4"/>
  <c r="Q118" i="4"/>
  <c r="V118" i="4"/>
  <c r="S118" i="4"/>
  <c r="P118" i="4"/>
  <c r="O118" i="4"/>
  <c r="N118" i="4"/>
  <c r="M118" i="4"/>
  <c r="U154" i="4"/>
  <c r="R154" i="4"/>
  <c r="T154" i="4"/>
  <c r="Q154" i="4"/>
  <c r="S154" i="4"/>
  <c r="P154" i="4"/>
  <c r="V154" i="4"/>
  <c r="N154" i="4"/>
  <c r="M154" i="4"/>
  <c r="O154" i="4"/>
  <c r="U184" i="4"/>
  <c r="R184" i="4"/>
  <c r="T184" i="4"/>
  <c r="S184" i="4"/>
  <c r="Q184" i="4"/>
  <c r="P184" i="4"/>
  <c r="O184" i="4"/>
  <c r="V184" i="4"/>
  <c r="N184" i="4"/>
  <c r="M184" i="4"/>
  <c r="U216" i="4"/>
  <c r="R216" i="4"/>
  <c r="T216" i="4"/>
  <c r="V216" i="4"/>
  <c r="Q216" i="4"/>
  <c r="P216" i="4"/>
  <c r="O216" i="4"/>
  <c r="N216" i="4"/>
  <c r="S216" i="4"/>
  <c r="M216" i="4"/>
  <c r="U248" i="4"/>
  <c r="T248" i="4"/>
  <c r="R248" i="4"/>
  <c r="Q248" i="4"/>
  <c r="P248" i="4"/>
  <c r="V248" i="4"/>
  <c r="S248" i="4"/>
  <c r="O248" i="4"/>
  <c r="N248" i="4"/>
  <c r="M248" i="4"/>
  <c r="U288" i="4"/>
  <c r="R288" i="4"/>
  <c r="T288" i="4"/>
  <c r="Q288" i="4"/>
  <c r="V288" i="4"/>
  <c r="S288" i="4"/>
  <c r="O288" i="4"/>
  <c r="P288" i="4"/>
  <c r="N288" i="4"/>
  <c r="M288" i="4"/>
  <c r="U312" i="4"/>
  <c r="T312" i="4"/>
  <c r="Q312" i="4"/>
  <c r="R312" i="4"/>
  <c r="V312" i="4"/>
  <c r="S312" i="4"/>
  <c r="O312" i="4"/>
  <c r="N312" i="4"/>
  <c r="P312" i="4"/>
  <c r="M312" i="4"/>
  <c r="U328" i="4"/>
  <c r="T328" i="4"/>
  <c r="R328" i="4"/>
  <c r="Q328" i="4"/>
  <c r="V328" i="4"/>
  <c r="S328" i="4"/>
  <c r="O328" i="4"/>
  <c r="M328" i="4"/>
  <c r="N328" i="4"/>
  <c r="P328" i="4"/>
  <c r="U344" i="4"/>
  <c r="T344" i="4"/>
  <c r="R344" i="4"/>
  <c r="V344" i="4"/>
  <c r="Q344" i="4"/>
  <c r="S344" i="4"/>
  <c r="P344" i="4"/>
  <c r="N344" i="4"/>
  <c r="O344" i="4"/>
  <c r="M344" i="4"/>
  <c r="Q368" i="4"/>
  <c r="U368" i="4"/>
  <c r="T368" i="4"/>
  <c r="R368" i="4"/>
  <c r="V368" i="4"/>
  <c r="S368" i="4"/>
  <c r="P368" i="4"/>
  <c r="N368" i="4"/>
  <c r="O368" i="4"/>
  <c r="M368" i="4"/>
  <c r="U384" i="4"/>
  <c r="T384" i="4"/>
  <c r="R384" i="4"/>
  <c r="Q384" i="4"/>
  <c r="S384" i="4"/>
  <c r="P384" i="4"/>
  <c r="V384" i="4"/>
  <c r="O384" i="4"/>
  <c r="N384" i="4"/>
  <c r="M384" i="4"/>
  <c r="U408" i="4"/>
  <c r="R408" i="4"/>
  <c r="T408" i="4"/>
  <c r="Q408" i="4"/>
  <c r="S408" i="4"/>
  <c r="V408" i="4"/>
  <c r="P408" i="4"/>
  <c r="N408" i="4"/>
  <c r="O408" i="4"/>
  <c r="M408" i="4"/>
  <c r="T16" i="4"/>
  <c r="U16" i="4"/>
  <c r="R16" i="4"/>
  <c r="Q16" i="4"/>
  <c r="S16" i="4"/>
  <c r="V16" i="4"/>
  <c r="P16" i="4"/>
  <c r="O16" i="4"/>
  <c r="M16" i="4"/>
  <c r="N16" i="4"/>
  <c r="U40" i="4"/>
  <c r="T40" i="4"/>
  <c r="R40" i="4"/>
  <c r="Q40" i="4"/>
  <c r="V40" i="4"/>
  <c r="S40" i="4"/>
  <c r="O40" i="4"/>
  <c r="P40" i="4"/>
  <c r="N40" i="4"/>
  <c r="M40" i="4"/>
  <c r="T64" i="4"/>
  <c r="U64" i="4"/>
  <c r="R64" i="4"/>
  <c r="Q64" i="4"/>
  <c r="V64" i="4"/>
  <c r="S64" i="4"/>
  <c r="N64" i="4"/>
  <c r="P64" i="4"/>
  <c r="O64" i="4"/>
  <c r="M64" i="4"/>
  <c r="T88" i="4"/>
  <c r="U88" i="4"/>
  <c r="R88" i="4"/>
  <c r="Q88" i="4"/>
  <c r="V88" i="4"/>
  <c r="S88" i="4"/>
  <c r="O88" i="4"/>
  <c r="P88" i="4"/>
  <c r="N88" i="4"/>
  <c r="M88" i="4"/>
  <c r="T96" i="4"/>
  <c r="U96" i="4"/>
  <c r="R96" i="4"/>
  <c r="Q96" i="4"/>
  <c r="V96" i="4"/>
  <c r="N96" i="4"/>
  <c r="S96" i="4"/>
  <c r="P96" i="4"/>
  <c r="O96" i="4"/>
  <c r="M96" i="4"/>
  <c r="U112" i="4"/>
  <c r="R112" i="4"/>
  <c r="T112" i="4"/>
  <c r="V112" i="4"/>
  <c r="Q112" i="4"/>
  <c r="S112" i="4"/>
  <c r="P112" i="4"/>
  <c r="O112" i="4"/>
  <c r="N112" i="4"/>
  <c r="M112" i="4"/>
  <c r="U126" i="4"/>
  <c r="T126" i="4"/>
  <c r="R126" i="4"/>
  <c r="Q126" i="4"/>
  <c r="S126" i="4"/>
  <c r="V126" i="4"/>
  <c r="P126" i="4"/>
  <c r="N126" i="4"/>
  <c r="O126" i="4"/>
  <c r="M126" i="4"/>
  <c r="U134" i="4"/>
  <c r="T134" i="4"/>
  <c r="R134" i="4"/>
  <c r="V134" i="4"/>
  <c r="Q134" i="4"/>
  <c r="P134" i="4"/>
  <c r="S134" i="4"/>
  <c r="N134" i="4"/>
  <c r="O134" i="4"/>
  <c r="M134" i="4"/>
  <c r="U141" i="4"/>
  <c r="T141" i="4"/>
  <c r="R141" i="4"/>
  <c r="Q141" i="4"/>
  <c r="V141" i="4"/>
  <c r="S141" i="4"/>
  <c r="O141" i="4"/>
  <c r="N141" i="4"/>
  <c r="P141" i="4"/>
  <c r="M141" i="4"/>
  <c r="T148" i="4"/>
  <c r="U148" i="4"/>
  <c r="R148" i="4"/>
  <c r="S148" i="4"/>
  <c r="O148" i="4"/>
  <c r="V148" i="4"/>
  <c r="Q148" i="4"/>
  <c r="P148" i="4"/>
  <c r="N148" i="4"/>
  <c r="M148" i="4"/>
  <c r="U156" i="4"/>
  <c r="T156" i="4"/>
  <c r="R156" i="4"/>
  <c r="Q156" i="4"/>
  <c r="P156" i="4"/>
  <c r="S156" i="4"/>
  <c r="V156" i="4"/>
  <c r="N156" i="4"/>
  <c r="O156" i="4"/>
  <c r="M156" i="4"/>
  <c r="T162" i="4"/>
  <c r="U162" i="4"/>
  <c r="R162" i="4"/>
  <c r="V162" i="4"/>
  <c r="Q162" i="4"/>
  <c r="S162" i="4"/>
  <c r="P162" i="4"/>
  <c r="N162" i="4"/>
  <c r="O162" i="4"/>
  <c r="M162" i="4"/>
  <c r="U170" i="4"/>
  <c r="V170" i="4"/>
  <c r="T170" i="4"/>
  <c r="R170" i="4"/>
  <c r="Q170" i="4"/>
  <c r="S170" i="4"/>
  <c r="N170" i="4"/>
  <c r="O170" i="4"/>
  <c r="P170" i="4"/>
  <c r="M170" i="4"/>
  <c r="T178" i="4"/>
  <c r="U178" i="4"/>
  <c r="R178" i="4"/>
  <c r="V178" i="4"/>
  <c r="Q178" i="4"/>
  <c r="S178" i="4"/>
  <c r="P178" i="4"/>
  <c r="N178" i="4"/>
  <c r="O178" i="4"/>
  <c r="M178" i="4"/>
  <c r="T186" i="4"/>
  <c r="U186" i="4"/>
  <c r="Q186" i="4"/>
  <c r="R186" i="4"/>
  <c r="S186" i="4"/>
  <c r="P186" i="4"/>
  <c r="M186" i="4"/>
  <c r="O186" i="4"/>
  <c r="N186" i="4"/>
  <c r="V186" i="4"/>
  <c r="T194" i="4"/>
  <c r="U194" i="4"/>
  <c r="R194" i="4"/>
  <c r="Q194" i="4"/>
  <c r="P194" i="4"/>
  <c r="S194" i="4"/>
  <c r="V194" i="4"/>
  <c r="N194" i="4"/>
  <c r="M194" i="4"/>
  <c r="O194" i="4"/>
  <c r="T202" i="4"/>
  <c r="U202" i="4"/>
  <c r="R202" i="4"/>
  <c r="S202" i="4"/>
  <c r="P202" i="4"/>
  <c r="V202" i="4"/>
  <c r="Q202" i="4"/>
  <c r="O202" i="4"/>
  <c r="N202" i="4"/>
  <c r="M202" i="4"/>
  <c r="T210" i="4"/>
  <c r="U210" i="4"/>
  <c r="R210" i="4"/>
  <c r="Q210" i="4"/>
  <c r="V210" i="4"/>
  <c r="S210" i="4"/>
  <c r="O210" i="4"/>
  <c r="P210" i="4"/>
  <c r="N210" i="4"/>
  <c r="M210" i="4"/>
  <c r="U218" i="4"/>
  <c r="T218" i="4"/>
  <c r="R218" i="4"/>
  <c r="Q218" i="4"/>
  <c r="V218" i="4"/>
  <c r="S218" i="4"/>
  <c r="P218" i="4"/>
  <c r="O218" i="4"/>
  <c r="M218" i="4"/>
  <c r="N218" i="4"/>
  <c r="T226" i="4"/>
  <c r="U226" i="4"/>
  <c r="R226" i="4"/>
  <c r="Q226" i="4"/>
  <c r="V226" i="4"/>
  <c r="P226" i="4"/>
  <c r="S226" i="4"/>
  <c r="O226" i="4"/>
  <c r="N226" i="4"/>
  <c r="M226" i="4"/>
  <c r="U234" i="4"/>
  <c r="T234" i="4"/>
  <c r="R234" i="4"/>
  <c r="Q234" i="4"/>
  <c r="V234" i="4"/>
  <c r="P234" i="4"/>
  <c r="N234" i="4"/>
  <c r="S234" i="4"/>
  <c r="O234" i="4"/>
  <c r="M234" i="4"/>
  <c r="T242" i="4"/>
  <c r="U242" i="4"/>
  <c r="R242" i="4"/>
  <c r="V242" i="4"/>
  <c r="Q242" i="4"/>
  <c r="S242" i="4"/>
  <c r="P242" i="4"/>
  <c r="O242" i="4"/>
  <c r="N242" i="4"/>
  <c r="M242" i="4"/>
  <c r="T250" i="4"/>
  <c r="U250" i="4"/>
  <c r="Q250" i="4"/>
  <c r="R250" i="4"/>
  <c r="S250" i="4"/>
  <c r="V250" i="4"/>
  <c r="P250" i="4"/>
  <c r="M250" i="4"/>
  <c r="O250" i="4"/>
  <c r="N250" i="4"/>
  <c r="T258" i="4"/>
  <c r="U258" i="4"/>
  <c r="Q258" i="4"/>
  <c r="R258" i="4"/>
  <c r="P258" i="4"/>
  <c r="S258" i="4"/>
  <c r="O258" i="4"/>
  <c r="M258" i="4"/>
  <c r="N258" i="4"/>
  <c r="V258" i="4"/>
  <c r="T266" i="4"/>
  <c r="U266" i="4"/>
  <c r="R266" i="4"/>
  <c r="Q266" i="4"/>
  <c r="P266" i="4"/>
  <c r="V266" i="4"/>
  <c r="S266" i="4"/>
  <c r="O266" i="4"/>
  <c r="M266" i="4"/>
  <c r="N266" i="4"/>
  <c r="T274" i="4"/>
  <c r="U274" i="4"/>
  <c r="R274" i="4"/>
  <c r="V274" i="4"/>
  <c r="S274" i="4"/>
  <c r="Q274" i="4"/>
  <c r="P274" i="4"/>
  <c r="O274" i="4"/>
  <c r="N274" i="4"/>
  <c r="M274" i="4"/>
  <c r="U282" i="4"/>
  <c r="T282" i="4"/>
  <c r="R282" i="4"/>
  <c r="Q282" i="4"/>
  <c r="V282" i="4"/>
  <c r="P282" i="4"/>
  <c r="S282" i="4"/>
  <c r="O282" i="4"/>
  <c r="M282" i="4"/>
  <c r="N282" i="4"/>
  <c r="T290" i="4"/>
  <c r="U290" i="4"/>
  <c r="R290" i="4"/>
  <c r="Q290" i="4"/>
  <c r="V290" i="4"/>
  <c r="P290" i="4"/>
  <c r="S290" i="4"/>
  <c r="O290" i="4"/>
  <c r="N290" i="4"/>
  <c r="M290" i="4"/>
  <c r="U298" i="4"/>
  <c r="T298" i="4"/>
  <c r="R298" i="4"/>
  <c r="Q298" i="4"/>
  <c r="V298" i="4"/>
  <c r="S298" i="4"/>
  <c r="N298" i="4"/>
  <c r="P298" i="4"/>
  <c r="M298" i="4"/>
  <c r="O298" i="4"/>
  <c r="T306" i="4"/>
  <c r="U306" i="4"/>
  <c r="Q306" i="4"/>
  <c r="R306" i="4"/>
  <c r="S306" i="4"/>
  <c r="P306" i="4"/>
  <c r="O306" i="4"/>
  <c r="N306" i="4"/>
  <c r="V306" i="4"/>
  <c r="M306" i="4"/>
  <c r="T314" i="4"/>
  <c r="U314" i="4"/>
  <c r="Q314" i="4"/>
  <c r="R314" i="4"/>
  <c r="S314" i="4"/>
  <c r="V314" i="4"/>
  <c r="P314" i="4"/>
  <c r="M314" i="4"/>
  <c r="N314" i="4"/>
  <c r="O314" i="4"/>
  <c r="T322" i="4"/>
  <c r="U322" i="4"/>
  <c r="R322" i="4"/>
  <c r="Q322" i="4"/>
  <c r="S322" i="4"/>
  <c r="P322" i="4"/>
  <c r="V322" i="4"/>
  <c r="O322" i="4"/>
  <c r="M322" i="4"/>
  <c r="N322" i="4"/>
  <c r="T330" i="4"/>
  <c r="U330" i="4"/>
  <c r="P330" i="4"/>
  <c r="Q330" i="4"/>
  <c r="V330" i="4"/>
  <c r="S330" i="4"/>
  <c r="R330" i="4"/>
  <c r="O330" i="4"/>
  <c r="M330" i="4"/>
  <c r="N330" i="4"/>
  <c r="T338" i="4"/>
  <c r="U338" i="4"/>
  <c r="R338" i="4"/>
  <c r="S338" i="4"/>
  <c r="V338" i="4"/>
  <c r="Q338" i="4"/>
  <c r="P338" i="4"/>
  <c r="O338" i="4"/>
  <c r="M338" i="4"/>
  <c r="N338" i="4"/>
  <c r="U346" i="4"/>
  <c r="T346" i="4"/>
  <c r="R346" i="4"/>
  <c r="Q346" i="4"/>
  <c r="V346" i="4"/>
  <c r="P346" i="4"/>
  <c r="S346" i="4"/>
  <c r="O346" i="4"/>
  <c r="M346" i="4"/>
  <c r="N346" i="4"/>
  <c r="T354" i="4"/>
  <c r="U354" i="4"/>
  <c r="Q354" i="4"/>
  <c r="V354" i="4"/>
  <c r="R354" i="4"/>
  <c r="P354" i="4"/>
  <c r="O354" i="4"/>
  <c r="S354" i="4"/>
  <c r="N354" i="4"/>
  <c r="M354" i="4"/>
  <c r="U362" i="4"/>
  <c r="V362" i="4"/>
  <c r="T362" i="4"/>
  <c r="Q362" i="4"/>
  <c r="S362" i="4"/>
  <c r="R362" i="4"/>
  <c r="N362" i="4"/>
  <c r="P362" i="4"/>
  <c r="O362" i="4"/>
  <c r="M362" i="4"/>
  <c r="T370" i="4"/>
  <c r="U370" i="4"/>
  <c r="R370" i="4"/>
  <c r="Q370" i="4"/>
  <c r="V370" i="4"/>
  <c r="P370" i="4"/>
  <c r="S370" i="4"/>
  <c r="N370" i="4"/>
  <c r="O370" i="4"/>
  <c r="M370" i="4"/>
  <c r="T378" i="4"/>
  <c r="U378" i="4"/>
  <c r="R378" i="4"/>
  <c r="Q378" i="4"/>
  <c r="S378" i="4"/>
  <c r="V378" i="4"/>
  <c r="P378" i="4"/>
  <c r="M378" i="4"/>
  <c r="N378" i="4"/>
  <c r="O378" i="4"/>
  <c r="T386" i="4"/>
  <c r="U386" i="4"/>
  <c r="R386" i="4"/>
  <c r="Q386" i="4"/>
  <c r="P386" i="4"/>
  <c r="V386" i="4"/>
  <c r="S386" i="4"/>
  <c r="M386" i="4"/>
  <c r="O386" i="4"/>
  <c r="N386" i="4"/>
  <c r="T394" i="4"/>
  <c r="U394" i="4"/>
  <c r="Q394" i="4"/>
  <c r="R394" i="4"/>
  <c r="P394" i="4"/>
  <c r="M394" i="4"/>
  <c r="O394" i="4"/>
  <c r="N394" i="4"/>
  <c r="V394" i="4"/>
  <c r="S394" i="4"/>
  <c r="T402" i="4"/>
  <c r="U402" i="4"/>
  <c r="R402" i="4"/>
  <c r="S402" i="4"/>
  <c r="Q402" i="4"/>
  <c r="V402" i="4"/>
  <c r="O402" i="4"/>
  <c r="N402" i="4"/>
  <c r="M402" i="4"/>
  <c r="P402" i="4"/>
  <c r="U410" i="4"/>
  <c r="R410" i="4"/>
  <c r="T410" i="4"/>
  <c r="V410" i="4"/>
  <c r="Q410" i="4"/>
  <c r="P410" i="4"/>
  <c r="S410" i="4"/>
  <c r="O410" i="4"/>
  <c r="M410" i="4"/>
  <c r="N410" i="4"/>
  <c r="T44" i="4"/>
  <c r="U44" i="4"/>
  <c r="Q44" i="4"/>
  <c r="R44" i="4"/>
  <c r="V44" i="4"/>
  <c r="S44" i="4"/>
  <c r="O44" i="4"/>
  <c r="P44" i="4"/>
  <c r="N44" i="4"/>
  <c r="M44" i="4"/>
  <c r="T84" i="4"/>
  <c r="U84" i="4"/>
  <c r="R84" i="4"/>
  <c r="V84" i="4"/>
  <c r="Q84" i="4"/>
  <c r="S84" i="4"/>
  <c r="O84" i="4"/>
  <c r="P84" i="4"/>
  <c r="M84" i="4"/>
  <c r="N84" i="4"/>
  <c r="T116" i="4"/>
  <c r="U116" i="4"/>
  <c r="Q116" i="4"/>
  <c r="R116" i="4"/>
  <c r="V116" i="4"/>
  <c r="S116" i="4"/>
  <c r="P116" i="4"/>
  <c r="N116" i="4"/>
  <c r="O116" i="4"/>
  <c r="M116" i="4"/>
  <c r="U152" i="4"/>
  <c r="R152" i="4"/>
  <c r="T152" i="4"/>
  <c r="V152" i="4"/>
  <c r="Q152" i="4"/>
  <c r="S152" i="4"/>
  <c r="P152" i="4"/>
  <c r="O152" i="4"/>
  <c r="N152" i="4"/>
  <c r="M152" i="4"/>
  <c r="U174" i="4"/>
  <c r="T174" i="4"/>
  <c r="R174" i="4"/>
  <c r="Q174" i="4"/>
  <c r="S174" i="4"/>
  <c r="V174" i="4"/>
  <c r="P174" i="4"/>
  <c r="O174" i="4"/>
  <c r="N174" i="4"/>
  <c r="M174" i="4"/>
  <c r="R206" i="4"/>
  <c r="T206" i="4"/>
  <c r="U206" i="4"/>
  <c r="Q206" i="4"/>
  <c r="S206" i="4"/>
  <c r="V206" i="4"/>
  <c r="P206" i="4"/>
  <c r="O206" i="4"/>
  <c r="N206" i="4"/>
  <c r="M206" i="4"/>
  <c r="U238" i="4"/>
  <c r="T238" i="4"/>
  <c r="R238" i="4"/>
  <c r="Q238" i="4"/>
  <c r="S238" i="4"/>
  <c r="V238" i="4"/>
  <c r="O238" i="4"/>
  <c r="N238" i="4"/>
  <c r="P238" i="4"/>
  <c r="M238" i="4"/>
  <c r="U278" i="4"/>
  <c r="R278" i="4"/>
  <c r="T278" i="4"/>
  <c r="Q278" i="4"/>
  <c r="V278" i="4"/>
  <c r="S278" i="4"/>
  <c r="O278" i="4"/>
  <c r="P278" i="4"/>
  <c r="N278" i="4"/>
  <c r="M278" i="4"/>
  <c r="U342" i="4"/>
  <c r="R342" i="4"/>
  <c r="T342" i="4"/>
  <c r="Q342" i="4"/>
  <c r="S342" i="4"/>
  <c r="V342" i="4"/>
  <c r="P342" i="4"/>
  <c r="O342" i="4"/>
  <c r="N342" i="4"/>
  <c r="M342" i="4"/>
  <c r="R14" i="4"/>
  <c r="U14" i="4"/>
  <c r="T14" i="4"/>
  <c r="Q14" i="4"/>
  <c r="S14" i="4"/>
  <c r="O14" i="4"/>
  <c r="N14" i="4"/>
  <c r="V14" i="4"/>
  <c r="P14" i="4"/>
  <c r="M14" i="4"/>
  <c r="U38" i="4"/>
  <c r="Q38" i="4"/>
  <c r="T38" i="4"/>
  <c r="R38" i="4"/>
  <c r="S38" i="4"/>
  <c r="V38" i="4"/>
  <c r="O38" i="4"/>
  <c r="P38" i="4"/>
  <c r="N38" i="4"/>
  <c r="M38" i="4"/>
  <c r="Q70" i="4"/>
  <c r="U70" i="4"/>
  <c r="T70" i="4"/>
  <c r="R70" i="4"/>
  <c r="V70" i="4"/>
  <c r="P70" i="4"/>
  <c r="S70" i="4"/>
  <c r="N70" i="4"/>
  <c r="M70" i="4"/>
  <c r="O70" i="4"/>
  <c r="U102" i="4"/>
  <c r="T102" i="4"/>
  <c r="R102" i="4"/>
  <c r="Q102" i="4"/>
  <c r="S102" i="4"/>
  <c r="V102" i="4"/>
  <c r="P102" i="4"/>
  <c r="N102" i="4"/>
  <c r="O102" i="4"/>
  <c r="M102" i="4"/>
  <c r="T124" i="4"/>
  <c r="U124" i="4"/>
  <c r="R124" i="4"/>
  <c r="Q124" i="4"/>
  <c r="V124" i="4"/>
  <c r="M124" i="4"/>
  <c r="P124" i="4"/>
  <c r="N124" i="4"/>
  <c r="S124" i="4"/>
  <c r="O124" i="4"/>
  <c r="U160" i="4"/>
  <c r="R160" i="4"/>
  <c r="T160" i="4"/>
  <c r="V160" i="4"/>
  <c r="Q160" i="4"/>
  <c r="S160" i="4"/>
  <c r="N160" i="4"/>
  <c r="P160" i="4"/>
  <c r="O160" i="4"/>
  <c r="M160" i="4"/>
  <c r="U192" i="4"/>
  <c r="T192" i="4"/>
  <c r="R192" i="4"/>
  <c r="Q192" i="4"/>
  <c r="S192" i="4"/>
  <c r="V192" i="4"/>
  <c r="N192" i="4"/>
  <c r="P192" i="4"/>
  <c r="O192" i="4"/>
  <c r="M192" i="4"/>
  <c r="U224" i="4"/>
  <c r="R224" i="4"/>
  <c r="T224" i="4"/>
  <c r="Q224" i="4"/>
  <c r="V224" i="4"/>
  <c r="S224" i="4"/>
  <c r="P224" i="4"/>
  <c r="N224" i="4"/>
  <c r="O224" i="4"/>
  <c r="M224" i="4"/>
  <c r="U256" i="4"/>
  <c r="R256" i="4"/>
  <c r="T256" i="4"/>
  <c r="S256" i="4"/>
  <c r="P256" i="4"/>
  <c r="Q256" i="4"/>
  <c r="O256" i="4"/>
  <c r="N256" i="4"/>
  <c r="V256" i="4"/>
  <c r="M256" i="4"/>
  <c r="U280" i="4"/>
  <c r="R280" i="4"/>
  <c r="V280" i="4"/>
  <c r="Q280" i="4"/>
  <c r="T280" i="4"/>
  <c r="P280" i="4"/>
  <c r="S280" i="4"/>
  <c r="N280" i="4"/>
  <c r="O280" i="4"/>
  <c r="M280" i="4"/>
  <c r="U320" i="4"/>
  <c r="R320" i="4"/>
  <c r="T320" i="4"/>
  <c r="Q320" i="4"/>
  <c r="S320" i="4"/>
  <c r="P320" i="4"/>
  <c r="V320" i="4"/>
  <c r="O320" i="4"/>
  <c r="M320" i="4"/>
  <c r="N320" i="4"/>
  <c r="U360" i="4"/>
  <c r="T360" i="4"/>
  <c r="R360" i="4"/>
  <c r="Q360" i="4"/>
  <c r="S360" i="4"/>
  <c r="P360" i="4"/>
  <c r="V360" i="4"/>
  <c r="O360" i="4"/>
  <c r="N360" i="4"/>
  <c r="M360" i="4"/>
  <c r="T400" i="4"/>
  <c r="Q400" i="4"/>
  <c r="U400" i="4"/>
  <c r="R400" i="4"/>
  <c r="V400" i="4"/>
  <c r="S400" i="4"/>
  <c r="P400" i="4"/>
  <c r="N400" i="4"/>
  <c r="M400" i="4"/>
  <c r="O400" i="4"/>
  <c r="U8" i="4"/>
  <c r="R8" i="4"/>
  <c r="T8" i="4"/>
  <c r="Q8" i="4"/>
  <c r="P8" i="4"/>
  <c r="S8" i="4"/>
  <c r="V8" i="4"/>
  <c r="O8" i="4"/>
  <c r="N8" i="4"/>
  <c r="M8" i="4"/>
  <c r="T32" i="4"/>
  <c r="U32" i="4"/>
  <c r="R32" i="4"/>
  <c r="V32" i="4"/>
  <c r="S32" i="4"/>
  <c r="O32" i="4"/>
  <c r="P32" i="4"/>
  <c r="Q32" i="4"/>
  <c r="N32" i="4"/>
  <c r="M32" i="4"/>
  <c r="U56" i="4"/>
  <c r="T56" i="4"/>
  <c r="R56" i="4"/>
  <c r="V56" i="4"/>
  <c r="P56" i="4"/>
  <c r="Q56" i="4"/>
  <c r="S56" i="4"/>
  <c r="O56" i="4"/>
  <c r="N56" i="4"/>
  <c r="M56" i="4"/>
  <c r="U80" i="4"/>
  <c r="T80" i="4"/>
  <c r="Q80" i="4"/>
  <c r="S80" i="4"/>
  <c r="V80" i="4"/>
  <c r="R80" i="4"/>
  <c r="O80" i="4"/>
  <c r="N80" i="4"/>
  <c r="M80" i="4"/>
  <c r="P80" i="4"/>
  <c r="U104" i="4"/>
  <c r="T104" i="4"/>
  <c r="R104" i="4"/>
  <c r="Q104" i="4"/>
  <c r="V104" i="4"/>
  <c r="P104" i="4"/>
  <c r="N104" i="4"/>
  <c r="S104" i="4"/>
  <c r="O104" i="4"/>
  <c r="M104" i="4"/>
  <c r="U25" i="4"/>
  <c r="T25" i="4"/>
  <c r="R25" i="4"/>
  <c r="V25" i="4"/>
  <c r="Q25" i="4"/>
  <c r="S25" i="4"/>
  <c r="P25" i="4"/>
  <c r="O25" i="4"/>
  <c r="N25" i="4"/>
  <c r="M25" i="4"/>
  <c r="T49" i="4"/>
  <c r="U49" i="4"/>
  <c r="Q49" i="4"/>
  <c r="R49" i="4"/>
  <c r="V49" i="4"/>
  <c r="P49" i="4"/>
  <c r="S49" i="4"/>
  <c r="O49" i="4"/>
  <c r="N49" i="4"/>
  <c r="M49" i="4"/>
  <c r="U73" i="4"/>
  <c r="T73" i="4"/>
  <c r="R73" i="4"/>
  <c r="Q73" i="4"/>
  <c r="V73" i="4"/>
  <c r="S73" i="4"/>
  <c r="P73" i="4"/>
  <c r="O73" i="4"/>
  <c r="N73" i="4"/>
  <c r="M73" i="4"/>
  <c r="U105" i="4"/>
  <c r="T105" i="4"/>
  <c r="R105" i="4"/>
  <c r="Q105" i="4"/>
  <c r="V105" i="4"/>
  <c r="P105" i="4"/>
  <c r="S105" i="4"/>
  <c r="O105" i="4"/>
  <c r="N105" i="4"/>
  <c r="M105" i="4"/>
  <c r="U127" i="4"/>
  <c r="R127" i="4"/>
  <c r="T127" i="4"/>
  <c r="S127" i="4"/>
  <c r="Q127" i="4"/>
  <c r="V127" i="4"/>
  <c r="O127" i="4"/>
  <c r="N127" i="4"/>
  <c r="P127" i="4"/>
  <c r="M127" i="4"/>
  <c r="U149" i="4"/>
  <c r="R149" i="4"/>
  <c r="Q149" i="4"/>
  <c r="S149" i="4"/>
  <c r="T149" i="4"/>
  <c r="V149" i="4"/>
  <c r="N149" i="4"/>
  <c r="P149" i="4"/>
  <c r="O149" i="4"/>
  <c r="M149" i="4"/>
  <c r="U163" i="4"/>
  <c r="T163" i="4"/>
  <c r="R163" i="4"/>
  <c r="Q163" i="4"/>
  <c r="V163" i="4"/>
  <c r="S163" i="4"/>
  <c r="P163" i="4"/>
  <c r="M163" i="4"/>
  <c r="N163" i="4"/>
  <c r="O163" i="4"/>
  <c r="U171" i="4"/>
  <c r="T171" i="4"/>
  <c r="Q171" i="4"/>
  <c r="R171" i="4"/>
  <c r="S171" i="4"/>
  <c r="V171" i="4"/>
  <c r="P171" i="4"/>
  <c r="N171" i="4"/>
  <c r="O171" i="4"/>
  <c r="M171" i="4"/>
  <c r="T179" i="4"/>
  <c r="U179" i="4"/>
  <c r="R179" i="4"/>
  <c r="Q179" i="4"/>
  <c r="V179" i="4"/>
  <c r="S179" i="4"/>
  <c r="N179" i="4"/>
  <c r="P179" i="4"/>
  <c r="O179" i="4"/>
  <c r="M179" i="4"/>
  <c r="T187" i="4"/>
  <c r="U187" i="4"/>
  <c r="R187" i="4"/>
  <c r="S187" i="4"/>
  <c r="Q187" i="4"/>
  <c r="V187" i="4"/>
  <c r="N187" i="4"/>
  <c r="P187" i="4"/>
  <c r="O187" i="4"/>
  <c r="M187" i="4"/>
  <c r="T195" i="4"/>
  <c r="U195" i="4"/>
  <c r="Q195" i="4"/>
  <c r="V195" i="4"/>
  <c r="R195" i="4"/>
  <c r="P195" i="4"/>
  <c r="S195" i="4"/>
  <c r="O195" i="4"/>
  <c r="M195" i="4"/>
  <c r="N195" i="4"/>
  <c r="U203" i="4"/>
  <c r="T203" i="4"/>
  <c r="R203" i="4"/>
  <c r="Q203" i="4"/>
  <c r="V203" i="4"/>
  <c r="P203" i="4"/>
  <c r="S203" i="4"/>
  <c r="N203" i="4"/>
  <c r="O203" i="4"/>
  <c r="M203" i="4"/>
  <c r="U211" i="4"/>
  <c r="T211" i="4"/>
  <c r="R211" i="4"/>
  <c r="Q211" i="4"/>
  <c r="P211" i="4"/>
  <c r="V211" i="4"/>
  <c r="S211" i="4"/>
  <c r="O211" i="4"/>
  <c r="N211" i="4"/>
  <c r="M211" i="4"/>
  <c r="U219" i="4"/>
  <c r="T219" i="4"/>
  <c r="R219" i="4"/>
  <c r="Q219" i="4"/>
  <c r="P219" i="4"/>
  <c r="S219" i="4"/>
  <c r="V219" i="4"/>
  <c r="M219" i="4"/>
  <c r="N219" i="4"/>
  <c r="O219" i="4"/>
  <c r="U227" i="4"/>
  <c r="T227" i="4"/>
  <c r="R227" i="4"/>
  <c r="Q227" i="4"/>
  <c r="S227" i="4"/>
  <c r="V227" i="4"/>
  <c r="N227" i="4"/>
  <c r="M227" i="4"/>
  <c r="O227" i="4"/>
  <c r="P227" i="4"/>
  <c r="U235" i="4"/>
  <c r="T235" i="4"/>
  <c r="R235" i="4"/>
  <c r="Q235" i="4"/>
  <c r="V235" i="4"/>
  <c r="S235" i="4"/>
  <c r="O235" i="4"/>
  <c r="P235" i="4"/>
  <c r="M235" i="4"/>
  <c r="N235" i="4"/>
  <c r="T243" i="4"/>
  <c r="U243" i="4"/>
  <c r="R243" i="4"/>
  <c r="Q243" i="4"/>
  <c r="V243" i="4"/>
  <c r="S243" i="4"/>
  <c r="N243" i="4"/>
  <c r="P243" i="4"/>
  <c r="O243" i="4"/>
  <c r="M243" i="4"/>
  <c r="T251" i="4"/>
  <c r="U251" i="4"/>
  <c r="Q251" i="4"/>
  <c r="R251" i="4"/>
  <c r="V251" i="4"/>
  <c r="S251" i="4"/>
  <c r="P251" i="4"/>
  <c r="N251" i="4"/>
  <c r="O251" i="4"/>
  <c r="M251" i="4"/>
  <c r="T259" i="4"/>
  <c r="U259" i="4"/>
  <c r="R259" i="4"/>
  <c r="Q259" i="4"/>
  <c r="S259" i="4"/>
  <c r="P259" i="4"/>
  <c r="V259" i="4"/>
  <c r="N259" i="4"/>
  <c r="O259" i="4"/>
  <c r="M259" i="4"/>
  <c r="U267" i="4"/>
  <c r="T267" i="4"/>
  <c r="R267" i="4"/>
  <c r="V267" i="4"/>
  <c r="Q267" i="4"/>
  <c r="S267" i="4"/>
  <c r="P267" i="4"/>
  <c r="N267" i="4"/>
  <c r="O267" i="4"/>
  <c r="M267" i="4"/>
  <c r="U275" i="4"/>
  <c r="T275" i="4"/>
  <c r="R275" i="4"/>
  <c r="P275" i="4"/>
  <c r="S275" i="4"/>
  <c r="V275" i="4"/>
  <c r="Q275" i="4"/>
  <c r="O275" i="4"/>
  <c r="N275" i="4"/>
  <c r="M275" i="4"/>
  <c r="U283" i="4"/>
  <c r="R283" i="4"/>
  <c r="T283" i="4"/>
  <c r="P283" i="4"/>
  <c r="S283" i="4"/>
  <c r="V283" i="4"/>
  <c r="Q283" i="4"/>
  <c r="M283" i="4"/>
  <c r="N283" i="4"/>
  <c r="O283" i="4"/>
  <c r="U291" i="4"/>
  <c r="T291" i="4"/>
  <c r="R291" i="4"/>
  <c r="V291" i="4"/>
  <c r="S291" i="4"/>
  <c r="Q291" i="4"/>
  <c r="P291" i="4"/>
  <c r="N291" i="4"/>
  <c r="M291" i="4"/>
  <c r="O291" i="4"/>
  <c r="U299" i="4"/>
  <c r="T299" i="4"/>
  <c r="Q299" i="4"/>
  <c r="R299" i="4"/>
  <c r="V299" i="4"/>
  <c r="S299" i="4"/>
  <c r="P299" i="4"/>
  <c r="O299" i="4"/>
  <c r="N299" i="4"/>
  <c r="M299" i="4"/>
  <c r="T307" i="4"/>
  <c r="U307" i="4"/>
  <c r="R307" i="4"/>
  <c r="Q307" i="4"/>
  <c r="S307" i="4"/>
  <c r="V307" i="4"/>
  <c r="O307" i="4"/>
  <c r="P307" i="4"/>
  <c r="N307" i="4"/>
  <c r="M307" i="4"/>
  <c r="T315" i="4"/>
  <c r="U315" i="4"/>
  <c r="R315" i="4"/>
  <c r="Q315" i="4"/>
  <c r="V315" i="4"/>
  <c r="S315" i="4"/>
  <c r="O315" i="4"/>
  <c r="P315" i="4"/>
  <c r="M315" i="4"/>
  <c r="N315" i="4"/>
  <c r="T323" i="4"/>
  <c r="U323" i="4"/>
  <c r="V323" i="4"/>
  <c r="Q323" i="4"/>
  <c r="P323" i="4"/>
  <c r="R323" i="4"/>
  <c r="S323" i="4"/>
  <c r="O323" i="4"/>
  <c r="M323" i="4"/>
  <c r="N323" i="4"/>
  <c r="U331" i="4"/>
  <c r="T331" i="4"/>
  <c r="R331" i="4"/>
  <c r="Q331" i="4"/>
  <c r="S331" i="4"/>
  <c r="V331" i="4"/>
  <c r="P331" i="4"/>
  <c r="O331" i="4"/>
  <c r="N331" i="4"/>
  <c r="M331" i="4"/>
  <c r="U339" i="4"/>
  <c r="T339" i="4"/>
  <c r="R339" i="4"/>
  <c r="Q339" i="4"/>
  <c r="P339" i="4"/>
  <c r="V339" i="4"/>
  <c r="S339" i="4"/>
  <c r="O339" i="4"/>
  <c r="N339" i="4"/>
  <c r="M339" i="4"/>
  <c r="U347" i="4"/>
  <c r="R347" i="4"/>
  <c r="T347" i="4"/>
  <c r="Q347" i="4"/>
  <c r="V347" i="4"/>
  <c r="S347" i="4"/>
  <c r="P347" i="4"/>
  <c r="O347" i="4"/>
  <c r="N347" i="4"/>
  <c r="M347" i="4"/>
  <c r="U355" i="4"/>
  <c r="T355" i="4"/>
  <c r="R355" i="4"/>
  <c r="V355" i="4"/>
  <c r="Q355" i="4"/>
  <c r="S355" i="4"/>
  <c r="O355" i="4"/>
  <c r="M355" i="4"/>
  <c r="N355" i="4"/>
  <c r="P355" i="4"/>
  <c r="U363" i="4"/>
  <c r="T363" i="4"/>
  <c r="Q363" i="4"/>
  <c r="R363" i="4"/>
  <c r="V363" i="4"/>
  <c r="O363" i="4"/>
  <c r="S363" i="4"/>
  <c r="P363" i="4"/>
  <c r="N363" i="4"/>
  <c r="M363" i="4"/>
  <c r="T371" i="4"/>
  <c r="U371" i="4"/>
  <c r="R371" i="4"/>
  <c r="Q371" i="4"/>
  <c r="V371" i="4"/>
  <c r="S371" i="4"/>
  <c r="O371" i="4"/>
  <c r="P371" i="4"/>
  <c r="N371" i="4"/>
  <c r="M371" i="4"/>
  <c r="T379" i="4"/>
  <c r="U379" i="4"/>
  <c r="Q379" i="4"/>
  <c r="V379" i="4"/>
  <c r="R379" i="4"/>
  <c r="P379" i="4"/>
  <c r="O379" i="4"/>
  <c r="S379" i="4"/>
  <c r="N379" i="4"/>
  <c r="M379" i="4"/>
  <c r="T387" i="4"/>
  <c r="U387" i="4"/>
  <c r="R387" i="4"/>
  <c r="Q387" i="4"/>
  <c r="V387" i="4"/>
  <c r="S387" i="4"/>
  <c r="P387" i="4"/>
  <c r="N387" i="4"/>
  <c r="O387" i="4"/>
  <c r="M387" i="4"/>
  <c r="U395" i="4"/>
  <c r="T395" i="4"/>
  <c r="R395" i="4"/>
  <c r="Q395" i="4"/>
  <c r="V395" i="4"/>
  <c r="S395" i="4"/>
  <c r="P395" i="4"/>
  <c r="O395" i="4"/>
  <c r="N395" i="4"/>
  <c r="M395" i="4"/>
  <c r="U403" i="4"/>
  <c r="T403" i="4"/>
  <c r="R403" i="4"/>
  <c r="S403" i="4"/>
  <c r="P403" i="4"/>
  <c r="Q403" i="4"/>
  <c r="V403" i="4"/>
  <c r="N403" i="4"/>
  <c r="O403" i="4"/>
  <c r="M403" i="4"/>
  <c r="U411" i="4"/>
  <c r="R411" i="4"/>
  <c r="T411" i="4"/>
  <c r="Q411" i="4"/>
  <c r="S411" i="4"/>
  <c r="P411" i="4"/>
  <c r="V411" i="4"/>
  <c r="N411" i="4"/>
  <c r="O411" i="4"/>
  <c r="M411" i="4"/>
  <c r="T52" i="4"/>
  <c r="U52" i="4"/>
  <c r="R52" i="4"/>
  <c r="V52" i="4"/>
  <c r="Q52" i="4"/>
  <c r="S52" i="4"/>
  <c r="N52" i="4"/>
  <c r="P52" i="4"/>
  <c r="O52" i="4"/>
  <c r="M52" i="4"/>
  <c r="U92" i="4"/>
  <c r="T92" i="4"/>
  <c r="R92" i="4"/>
  <c r="V92" i="4"/>
  <c r="Q92" i="4"/>
  <c r="P92" i="4"/>
  <c r="S92" i="4"/>
  <c r="N92" i="4"/>
  <c r="O92" i="4"/>
  <c r="M92" i="4"/>
  <c r="U137" i="4"/>
  <c r="T137" i="4"/>
  <c r="R137" i="4"/>
  <c r="Q137" i="4"/>
  <c r="S137" i="4"/>
  <c r="V137" i="4"/>
  <c r="O137" i="4"/>
  <c r="P137" i="4"/>
  <c r="N137" i="4"/>
  <c r="M137" i="4"/>
  <c r="U190" i="4"/>
  <c r="T190" i="4"/>
  <c r="R190" i="4"/>
  <c r="Q190" i="4"/>
  <c r="V190" i="4"/>
  <c r="S190" i="4"/>
  <c r="P190" i="4"/>
  <c r="N190" i="4"/>
  <c r="O190" i="4"/>
  <c r="M190" i="4"/>
  <c r="U270" i="4"/>
  <c r="R270" i="4"/>
  <c r="Q270" i="4"/>
  <c r="T270" i="4"/>
  <c r="V270" i="4"/>
  <c r="S270" i="4"/>
  <c r="P270" i="4"/>
  <c r="O270" i="4"/>
  <c r="M270" i="4"/>
  <c r="N270" i="4"/>
  <c r="U374" i="4"/>
  <c r="T374" i="4"/>
  <c r="R374" i="4"/>
  <c r="Q374" i="4"/>
  <c r="S374" i="4"/>
  <c r="O374" i="4"/>
  <c r="P374" i="4"/>
  <c r="V374" i="4"/>
  <c r="M374" i="4"/>
  <c r="N374" i="4"/>
  <c r="Q22" i="4"/>
  <c r="U22" i="4"/>
  <c r="N22" i="4"/>
  <c r="R22" i="4"/>
  <c r="S22" i="4"/>
  <c r="V22" i="4"/>
  <c r="T22" i="4"/>
  <c r="O22" i="4"/>
  <c r="M22" i="4"/>
  <c r="P22" i="4"/>
  <c r="U54" i="4"/>
  <c r="T54" i="4"/>
  <c r="R54" i="4"/>
  <c r="Q54" i="4"/>
  <c r="V54" i="4"/>
  <c r="S54" i="4"/>
  <c r="N54" i="4"/>
  <c r="P54" i="4"/>
  <c r="O54" i="4"/>
  <c r="M54" i="4"/>
  <c r="R78" i="4"/>
  <c r="U78" i="4"/>
  <c r="T78" i="4"/>
  <c r="Q78" i="4"/>
  <c r="V78" i="4"/>
  <c r="S78" i="4"/>
  <c r="O78" i="4"/>
  <c r="N78" i="4"/>
  <c r="P78" i="4"/>
  <c r="M78" i="4"/>
  <c r="U110" i="4"/>
  <c r="T110" i="4"/>
  <c r="R110" i="4"/>
  <c r="Q110" i="4"/>
  <c r="V110" i="4"/>
  <c r="S110" i="4"/>
  <c r="N110" i="4"/>
  <c r="O110" i="4"/>
  <c r="P110" i="4"/>
  <c r="M110" i="4"/>
  <c r="T146" i="4"/>
  <c r="U146" i="4"/>
  <c r="R146" i="4"/>
  <c r="Q146" i="4"/>
  <c r="S146" i="4"/>
  <c r="V146" i="4"/>
  <c r="O146" i="4"/>
  <c r="N146" i="4"/>
  <c r="M146" i="4"/>
  <c r="P146" i="4"/>
  <c r="U176" i="4"/>
  <c r="Q176" i="4"/>
  <c r="T176" i="4"/>
  <c r="R176" i="4"/>
  <c r="V176" i="4"/>
  <c r="S176" i="4"/>
  <c r="O176" i="4"/>
  <c r="N176" i="4"/>
  <c r="P176" i="4"/>
  <c r="M176" i="4"/>
  <c r="U208" i="4"/>
  <c r="T208" i="4"/>
  <c r="R208" i="4"/>
  <c r="Q208" i="4"/>
  <c r="V208" i="4"/>
  <c r="P208" i="4"/>
  <c r="S208" i="4"/>
  <c r="O208" i="4"/>
  <c r="N208" i="4"/>
  <c r="M208" i="4"/>
  <c r="U232" i="4"/>
  <c r="T232" i="4"/>
  <c r="R232" i="4"/>
  <c r="Q232" i="4"/>
  <c r="P232" i="4"/>
  <c r="V232" i="4"/>
  <c r="S232" i="4"/>
  <c r="N232" i="4"/>
  <c r="O232" i="4"/>
  <c r="M232" i="4"/>
  <c r="T272" i="4"/>
  <c r="U272" i="4"/>
  <c r="Q272" i="4"/>
  <c r="R272" i="4"/>
  <c r="V272" i="4"/>
  <c r="S272" i="4"/>
  <c r="O272" i="4"/>
  <c r="N272" i="4"/>
  <c r="P272" i="4"/>
  <c r="M272" i="4"/>
  <c r="U304" i="4"/>
  <c r="T304" i="4"/>
  <c r="Q304" i="4"/>
  <c r="R304" i="4"/>
  <c r="S304" i="4"/>
  <c r="N304" i="4"/>
  <c r="V304" i="4"/>
  <c r="P304" i="4"/>
  <c r="M304" i="4"/>
  <c r="O304" i="4"/>
  <c r="U352" i="4"/>
  <c r="R352" i="4"/>
  <c r="T352" i="4"/>
  <c r="Q352" i="4"/>
  <c r="S352" i="4"/>
  <c r="V352" i="4"/>
  <c r="P352" i="4"/>
  <c r="N352" i="4"/>
  <c r="O352" i="4"/>
  <c r="M352" i="4"/>
  <c r="U392" i="4"/>
  <c r="T392" i="4"/>
  <c r="R392" i="4"/>
  <c r="P392" i="4"/>
  <c r="Q392" i="4"/>
  <c r="V392" i="4"/>
  <c r="O392" i="4"/>
  <c r="N392" i="4"/>
  <c r="S392" i="4"/>
  <c r="M392" i="4"/>
  <c r="U24" i="4"/>
  <c r="R24" i="4"/>
  <c r="T24" i="4"/>
  <c r="V24" i="4"/>
  <c r="S24" i="4"/>
  <c r="Q24" i="4"/>
  <c r="P24" i="4"/>
  <c r="O24" i="4"/>
  <c r="N24" i="4"/>
  <c r="M24" i="4"/>
  <c r="T48" i="4"/>
  <c r="U48" i="4"/>
  <c r="R48" i="4"/>
  <c r="Q48" i="4"/>
  <c r="V48" i="4"/>
  <c r="S48" i="4"/>
  <c r="P48" i="4"/>
  <c r="O48" i="4"/>
  <c r="N48" i="4"/>
  <c r="M48" i="4"/>
  <c r="T72" i="4"/>
  <c r="U72" i="4"/>
  <c r="R72" i="4"/>
  <c r="Q72" i="4"/>
  <c r="V72" i="4"/>
  <c r="S72" i="4"/>
  <c r="P72" i="4"/>
  <c r="N72" i="4"/>
  <c r="O72" i="4"/>
  <c r="M72" i="4"/>
  <c r="U120" i="4"/>
  <c r="T120" i="4"/>
  <c r="R120" i="4"/>
  <c r="V120" i="4"/>
  <c r="Q120" i="4"/>
  <c r="S120" i="4"/>
  <c r="O120" i="4"/>
  <c r="P120" i="4"/>
  <c r="M120" i="4"/>
  <c r="N120" i="4"/>
  <c r="U9" i="4"/>
  <c r="T9" i="4"/>
  <c r="R9" i="4"/>
  <c r="Q9" i="4"/>
  <c r="S9" i="4"/>
  <c r="V9" i="4"/>
  <c r="N9" i="4"/>
  <c r="P9" i="4"/>
  <c r="O9" i="4"/>
  <c r="M9" i="4"/>
  <c r="U17" i="4"/>
  <c r="T17" i="4"/>
  <c r="R17" i="4"/>
  <c r="V17" i="4"/>
  <c r="Q17" i="4"/>
  <c r="S17" i="4"/>
  <c r="P17" i="4"/>
  <c r="O17" i="4"/>
  <c r="N17" i="4"/>
  <c r="M17" i="4"/>
  <c r="U33" i="4"/>
  <c r="T33" i="4"/>
  <c r="R33" i="4"/>
  <c r="V33" i="4"/>
  <c r="Q33" i="4"/>
  <c r="P33" i="4"/>
  <c r="S33" i="4"/>
  <c r="O33" i="4"/>
  <c r="N33" i="4"/>
  <c r="M33" i="4"/>
  <c r="U41" i="4"/>
  <c r="T41" i="4"/>
  <c r="R41" i="4"/>
  <c r="Q41" i="4"/>
  <c r="V41" i="4"/>
  <c r="P41" i="4"/>
  <c r="S41" i="4"/>
  <c r="N41" i="4"/>
  <c r="O41" i="4"/>
  <c r="M41" i="4"/>
  <c r="T57" i="4"/>
  <c r="U57" i="4"/>
  <c r="R57" i="4"/>
  <c r="Q57" i="4"/>
  <c r="S57" i="4"/>
  <c r="V57" i="4"/>
  <c r="P57" i="4"/>
  <c r="O57" i="4"/>
  <c r="N57" i="4"/>
  <c r="M57" i="4"/>
  <c r="T65" i="4"/>
  <c r="U65" i="4"/>
  <c r="R65" i="4"/>
  <c r="Q65" i="4"/>
  <c r="V65" i="4"/>
  <c r="P65" i="4"/>
  <c r="S65" i="4"/>
  <c r="N65" i="4"/>
  <c r="O65" i="4"/>
  <c r="M65" i="4"/>
  <c r="U81" i="4"/>
  <c r="T81" i="4"/>
  <c r="Q81" i="4"/>
  <c r="R81" i="4"/>
  <c r="V81" i="4"/>
  <c r="P81" i="4"/>
  <c r="N81" i="4"/>
  <c r="O81" i="4"/>
  <c r="S81" i="4"/>
  <c r="M81" i="4"/>
  <c r="U89" i="4"/>
  <c r="T89" i="4"/>
  <c r="R89" i="4"/>
  <c r="V89" i="4"/>
  <c r="S89" i="4"/>
  <c r="Q89" i="4"/>
  <c r="P89" i="4"/>
  <c r="O89" i="4"/>
  <c r="N89" i="4"/>
  <c r="M89" i="4"/>
  <c r="U97" i="4"/>
  <c r="T97" i="4"/>
  <c r="R97" i="4"/>
  <c r="V97" i="4"/>
  <c r="Q97" i="4"/>
  <c r="P97" i="4"/>
  <c r="O97" i="4"/>
  <c r="S97" i="4"/>
  <c r="N97" i="4"/>
  <c r="M97" i="4"/>
  <c r="Q113" i="4"/>
  <c r="T113" i="4"/>
  <c r="U113" i="4"/>
  <c r="R113" i="4"/>
  <c r="V113" i="4"/>
  <c r="S113" i="4"/>
  <c r="P113" i="4"/>
  <c r="O113" i="4"/>
  <c r="N113" i="4"/>
  <c r="M113" i="4"/>
  <c r="T121" i="4"/>
  <c r="U121" i="4"/>
  <c r="R121" i="4"/>
  <c r="S121" i="4"/>
  <c r="V121" i="4"/>
  <c r="P121" i="4"/>
  <c r="Q121" i="4"/>
  <c r="O121" i="4"/>
  <c r="N121" i="4"/>
  <c r="M121" i="4"/>
  <c r="U135" i="4"/>
  <c r="T135" i="4"/>
  <c r="R135" i="4"/>
  <c r="Q135" i="4"/>
  <c r="V135" i="4"/>
  <c r="S135" i="4"/>
  <c r="P135" i="4"/>
  <c r="N135" i="4"/>
  <c r="O135" i="4"/>
  <c r="M135" i="4"/>
  <c r="T10" i="4"/>
  <c r="U10" i="4"/>
  <c r="R10" i="4"/>
  <c r="Q10" i="4"/>
  <c r="P10" i="4"/>
  <c r="S10" i="4"/>
  <c r="V10" i="4"/>
  <c r="N10" i="4"/>
  <c r="M10" i="4"/>
  <c r="O10" i="4"/>
  <c r="T18" i="4"/>
  <c r="U18" i="4"/>
  <c r="R18" i="4"/>
  <c r="Q18" i="4"/>
  <c r="S18" i="4"/>
  <c r="P18" i="4"/>
  <c r="V18" i="4"/>
  <c r="O18" i="4"/>
  <c r="N18" i="4"/>
  <c r="M18" i="4"/>
  <c r="U26" i="4"/>
  <c r="T26" i="4"/>
  <c r="R26" i="4"/>
  <c r="V26" i="4"/>
  <c r="Q26" i="4"/>
  <c r="S26" i="4"/>
  <c r="P26" i="4"/>
  <c r="N26" i="4"/>
  <c r="M26" i="4"/>
  <c r="O26" i="4"/>
  <c r="T34" i="4"/>
  <c r="U34" i="4"/>
  <c r="R34" i="4"/>
  <c r="Q34" i="4"/>
  <c r="V34" i="4"/>
  <c r="S34" i="4"/>
  <c r="P34" i="4"/>
  <c r="M34" i="4"/>
  <c r="O34" i="4"/>
  <c r="N34" i="4"/>
  <c r="U42" i="4"/>
  <c r="T42" i="4"/>
  <c r="R42" i="4"/>
  <c r="Q42" i="4"/>
  <c r="S42" i="4"/>
  <c r="V42" i="4"/>
  <c r="O42" i="4"/>
  <c r="P42" i="4"/>
  <c r="N42" i="4"/>
  <c r="M42" i="4"/>
  <c r="T50" i="4"/>
  <c r="U50" i="4"/>
  <c r="R50" i="4"/>
  <c r="Q50" i="4"/>
  <c r="V50" i="4"/>
  <c r="S50" i="4"/>
  <c r="P50" i="4"/>
  <c r="N50" i="4"/>
  <c r="M50" i="4"/>
  <c r="O50" i="4"/>
  <c r="T58" i="4"/>
  <c r="U58" i="4"/>
  <c r="R58" i="4"/>
  <c r="V58" i="4"/>
  <c r="Q58" i="4"/>
  <c r="O58" i="4"/>
  <c r="S58" i="4"/>
  <c r="P58" i="4"/>
  <c r="N58" i="4"/>
  <c r="M58" i="4"/>
  <c r="T66" i="4"/>
  <c r="U66" i="4"/>
  <c r="R66" i="4"/>
  <c r="Q66" i="4"/>
  <c r="P66" i="4"/>
  <c r="V66" i="4"/>
  <c r="S66" i="4"/>
  <c r="N66" i="4"/>
  <c r="M66" i="4"/>
  <c r="O66" i="4"/>
  <c r="T74" i="4"/>
  <c r="U74" i="4"/>
  <c r="R74" i="4"/>
  <c r="Q74" i="4"/>
  <c r="V74" i="4"/>
  <c r="P74" i="4"/>
  <c r="S74" i="4"/>
  <c r="N74" i="4"/>
  <c r="M74" i="4"/>
  <c r="O74" i="4"/>
  <c r="T82" i="4"/>
  <c r="R82" i="4"/>
  <c r="Q82" i="4"/>
  <c r="U82" i="4"/>
  <c r="V82" i="4"/>
  <c r="P82" i="4"/>
  <c r="N82" i="4"/>
  <c r="O82" i="4"/>
  <c r="S82" i="4"/>
  <c r="M82" i="4"/>
  <c r="U90" i="4"/>
  <c r="T90" i="4"/>
  <c r="R90" i="4"/>
  <c r="Q90" i="4"/>
  <c r="S90" i="4"/>
  <c r="P90" i="4"/>
  <c r="V90" i="4"/>
  <c r="N90" i="4"/>
  <c r="M90" i="4"/>
  <c r="O90" i="4"/>
  <c r="T98" i="4"/>
  <c r="U98" i="4"/>
  <c r="R98" i="4"/>
  <c r="V98" i="4"/>
  <c r="S98" i="4"/>
  <c r="P98" i="4"/>
  <c r="Q98" i="4"/>
  <c r="O98" i="4"/>
  <c r="N98" i="4"/>
  <c r="M98" i="4"/>
  <c r="U106" i="4"/>
  <c r="T106" i="4"/>
  <c r="R106" i="4"/>
  <c r="Q106" i="4"/>
  <c r="V106" i="4"/>
  <c r="S106" i="4"/>
  <c r="O106" i="4"/>
  <c r="P106" i="4"/>
  <c r="N106" i="4"/>
  <c r="M106" i="4"/>
  <c r="T114" i="4"/>
  <c r="U114" i="4"/>
  <c r="Q114" i="4"/>
  <c r="R114" i="4"/>
  <c r="V114" i="4"/>
  <c r="P114" i="4"/>
  <c r="S114" i="4"/>
  <c r="O114" i="4"/>
  <c r="N114" i="4"/>
  <c r="M114" i="4"/>
  <c r="T128" i="4"/>
  <c r="U128" i="4"/>
  <c r="R128" i="4"/>
  <c r="Q128" i="4"/>
  <c r="V128" i="4"/>
  <c r="S128" i="4"/>
  <c r="N128" i="4"/>
  <c r="P128" i="4"/>
  <c r="O128" i="4"/>
  <c r="M128" i="4"/>
  <c r="U136" i="4"/>
  <c r="T136" i="4"/>
  <c r="R136" i="4"/>
  <c r="Q136" i="4"/>
  <c r="V136" i="4"/>
  <c r="S136" i="4"/>
  <c r="N136" i="4"/>
  <c r="P136" i="4"/>
  <c r="O136" i="4"/>
  <c r="M136" i="4"/>
  <c r="R142" i="4"/>
  <c r="U142" i="4"/>
  <c r="T142" i="4"/>
  <c r="Q142" i="4"/>
  <c r="V142" i="4"/>
  <c r="S142" i="4"/>
  <c r="P142" i="4"/>
  <c r="O142" i="4"/>
  <c r="N142" i="4"/>
  <c r="M142" i="4"/>
  <c r="U150" i="4"/>
  <c r="R150" i="4"/>
  <c r="Q150" i="4"/>
  <c r="T150" i="4"/>
  <c r="V150" i="4"/>
  <c r="S150" i="4"/>
  <c r="N150" i="4"/>
  <c r="P150" i="4"/>
  <c r="O150" i="4"/>
  <c r="M150" i="4"/>
  <c r="U157" i="4"/>
  <c r="T157" i="4"/>
  <c r="R157" i="4"/>
  <c r="Q157" i="4"/>
  <c r="V157" i="4"/>
  <c r="S157" i="4"/>
  <c r="O157" i="4"/>
  <c r="N157" i="4"/>
  <c r="P157" i="4"/>
  <c r="M157" i="4"/>
  <c r="T164" i="4"/>
  <c r="U164" i="4"/>
  <c r="R164" i="4"/>
  <c r="Q164" i="4"/>
  <c r="V164" i="4"/>
  <c r="P164" i="4"/>
  <c r="N164" i="4"/>
  <c r="O164" i="4"/>
  <c r="S164" i="4"/>
  <c r="M164" i="4"/>
  <c r="T172" i="4"/>
  <c r="U172" i="4"/>
  <c r="R172" i="4"/>
  <c r="Q172" i="4"/>
  <c r="S172" i="4"/>
  <c r="V172" i="4"/>
  <c r="O172" i="4"/>
  <c r="N172" i="4"/>
  <c r="M172" i="4"/>
  <c r="P172" i="4"/>
  <c r="T180" i="4"/>
  <c r="U180" i="4"/>
  <c r="R180" i="4"/>
  <c r="Q180" i="4"/>
  <c r="V180" i="4"/>
  <c r="S180" i="4"/>
  <c r="P180" i="4"/>
  <c r="O180" i="4"/>
  <c r="M180" i="4"/>
  <c r="N180" i="4"/>
  <c r="T188" i="4"/>
  <c r="U188" i="4"/>
  <c r="R188" i="4"/>
  <c r="Q188" i="4"/>
  <c r="V188" i="4"/>
  <c r="M188" i="4"/>
  <c r="N188" i="4"/>
  <c r="S188" i="4"/>
  <c r="P188" i="4"/>
  <c r="O188" i="4"/>
  <c r="U196" i="4"/>
  <c r="R196" i="4"/>
  <c r="T196" i="4"/>
  <c r="V196" i="4"/>
  <c r="Q196" i="4"/>
  <c r="S196" i="4"/>
  <c r="P196" i="4"/>
  <c r="O196" i="4"/>
  <c r="M196" i="4"/>
  <c r="N196" i="4"/>
  <c r="U204" i="4"/>
  <c r="R204" i="4"/>
  <c r="T204" i="4"/>
  <c r="Q204" i="4"/>
  <c r="S204" i="4"/>
  <c r="V204" i="4"/>
  <c r="P204" i="4"/>
  <c r="O204" i="4"/>
  <c r="N204" i="4"/>
  <c r="M204" i="4"/>
  <c r="T212" i="4"/>
  <c r="U212" i="4"/>
  <c r="R212" i="4"/>
  <c r="Q212" i="4"/>
  <c r="V212" i="4"/>
  <c r="S212" i="4"/>
  <c r="N212" i="4"/>
  <c r="P212" i="4"/>
  <c r="O212" i="4"/>
  <c r="M212" i="4"/>
  <c r="U220" i="4"/>
  <c r="T220" i="4"/>
  <c r="R220" i="4"/>
  <c r="P220" i="4"/>
  <c r="S220" i="4"/>
  <c r="Q220" i="4"/>
  <c r="O220" i="4"/>
  <c r="N220" i="4"/>
  <c r="V220" i="4"/>
  <c r="M220" i="4"/>
  <c r="T228" i="4"/>
  <c r="U228" i="4"/>
  <c r="R228" i="4"/>
  <c r="V228" i="4"/>
  <c r="Q228" i="4"/>
  <c r="S228" i="4"/>
  <c r="P228" i="4"/>
  <c r="N228" i="4"/>
  <c r="O228" i="4"/>
  <c r="M228" i="4"/>
  <c r="Q236" i="4"/>
  <c r="T236" i="4"/>
  <c r="U236" i="4"/>
  <c r="R236" i="4"/>
  <c r="V236" i="4"/>
  <c r="S236" i="4"/>
  <c r="N236" i="4"/>
  <c r="P236" i="4"/>
  <c r="O236" i="4"/>
  <c r="M236" i="4"/>
  <c r="T244" i="4"/>
  <c r="U244" i="4"/>
  <c r="R244" i="4"/>
  <c r="V244" i="4"/>
  <c r="O244" i="4"/>
  <c r="S244" i="4"/>
  <c r="P244" i="4"/>
  <c r="Q244" i="4"/>
  <c r="N244" i="4"/>
  <c r="M244" i="4"/>
  <c r="T252" i="4"/>
  <c r="U252" i="4"/>
  <c r="R252" i="4"/>
  <c r="Q252" i="4"/>
  <c r="S252" i="4"/>
  <c r="V252" i="4"/>
  <c r="O252" i="4"/>
  <c r="M252" i="4"/>
  <c r="P252" i="4"/>
  <c r="N252" i="4"/>
  <c r="T260" i="4"/>
  <c r="R260" i="4"/>
  <c r="U260" i="4"/>
  <c r="Q260" i="4"/>
  <c r="V260" i="4"/>
  <c r="S260" i="4"/>
  <c r="M260" i="4"/>
  <c r="O260" i="4"/>
  <c r="N260" i="4"/>
  <c r="P260" i="4"/>
  <c r="U268" i="4"/>
  <c r="T268" i="4"/>
  <c r="R268" i="4"/>
  <c r="V268" i="4"/>
  <c r="Q268" i="4"/>
  <c r="P268" i="4"/>
  <c r="S268" i="4"/>
  <c r="O268" i="4"/>
  <c r="N268" i="4"/>
  <c r="M268" i="4"/>
  <c r="T276" i="4"/>
  <c r="U276" i="4"/>
  <c r="R276" i="4"/>
  <c r="Q276" i="4"/>
  <c r="S276" i="4"/>
  <c r="V276" i="4"/>
  <c r="N276" i="4"/>
  <c r="P276" i="4"/>
  <c r="O276" i="4"/>
  <c r="M276" i="4"/>
  <c r="U284" i="4"/>
  <c r="T284" i="4"/>
  <c r="R284" i="4"/>
  <c r="V284" i="4"/>
  <c r="P284" i="4"/>
  <c r="Q284" i="4"/>
  <c r="S284" i="4"/>
  <c r="O284" i="4"/>
  <c r="M284" i="4"/>
  <c r="N284" i="4"/>
  <c r="U292" i="4"/>
  <c r="T292" i="4"/>
  <c r="R292" i="4"/>
  <c r="Q292" i="4"/>
  <c r="P292" i="4"/>
  <c r="V292" i="4"/>
  <c r="N292" i="4"/>
  <c r="S292" i="4"/>
  <c r="O292" i="4"/>
  <c r="M292" i="4"/>
  <c r="U300" i="4"/>
  <c r="T300" i="4"/>
  <c r="R300" i="4"/>
  <c r="Q300" i="4"/>
  <c r="V300" i="4"/>
  <c r="S300" i="4"/>
  <c r="N300" i="4"/>
  <c r="O300" i="4"/>
  <c r="P300" i="4"/>
  <c r="M300" i="4"/>
  <c r="U308" i="4"/>
  <c r="T308" i="4"/>
  <c r="R308" i="4"/>
  <c r="S308" i="4"/>
  <c r="P308" i="4"/>
  <c r="O308" i="4"/>
  <c r="Q308" i="4"/>
  <c r="V308" i="4"/>
  <c r="N308" i="4"/>
  <c r="M308" i="4"/>
  <c r="Q316" i="4"/>
  <c r="U316" i="4"/>
  <c r="R316" i="4"/>
  <c r="T316" i="4"/>
  <c r="V316" i="4"/>
  <c r="S316" i="4"/>
  <c r="P316" i="4"/>
  <c r="O316" i="4"/>
  <c r="M316" i="4"/>
  <c r="N316" i="4"/>
  <c r="R324" i="4"/>
  <c r="U324" i="4"/>
  <c r="T324" i="4"/>
  <c r="V324" i="4"/>
  <c r="Q324" i="4"/>
  <c r="S324" i="4"/>
  <c r="P324" i="4"/>
  <c r="M324" i="4"/>
  <c r="O324" i="4"/>
  <c r="N324" i="4"/>
  <c r="U332" i="4"/>
  <c r="R332" i="4"/>
  <c r="Q332" i="4"/>
  <c r="T332" i="4"/>
  <c r="S332" i="4"/>
  <c r="P332" i="4"/>
  <c r="V332" i="4"/>
  <c r="N332" i="4"/>
  <c r="O332" i="4"/>
  <c r="M332" i="4"/>
  <c r="U340" i="4"/>
  <c r="T340" i="4"/>
  <c r="R340" i="4"/>
  <c r="Q340" i="4"/>
  <c r="S340" i="4"/>
  <c r="V340" i="4"/>
  <c r="P340" i="4"/>
  <c r="O340" i="4"/>
  <c r="N340" i="4"/>
  <c r="M340" i="4"/>
  <c r="U348" i="4"/>
  <c r="T348" i="4"/>
  <c r="R348" i="4"/>
  <c r="Q348" i="4"/>
  <c r="V348" i="4"/>
  <c r="P348" i="4"/>
  <c r="S348" i="4"/>
  <c r="O348" i="4"/>
  <c r="N348" i="4"/>
  <c r="M348" i="4"/>
  <c r="U356" i="4"/>
  <c r="T356" i="4"/>
  <c r="R356" i="4"/>
  <c r="Q356" i="4"/>
  <c r="V356" i="4"/>
  <c r="S356" i="4"/>
  <c r="P356" i="4"/>
  <c r="N356" i="4"/>
  <c r="M356" i="4"/>
  <c r="O356" i="4"/>
  <c r="U364" i="4"/>
  <c r="T364" i="4"/>
  <c r="R364" i="4"/>
  <c r="Q364" i="4"/>
  <c r="S364" i="4"/>
  <c r="V364" i="4"/>
  <c r="N364" i="4"/>
  <c r="P364" i="4"/>
  <c r="O364" i="4"/>
  <c r="M364" i="4"/>
  <c r="U372" i="4"/>
  <c r="T372" i="4"/>
  <c r="Q372" i="4"/>
  <c r="V372" i="4"/>
  <c r="S372" i="4"/>
  <c r="R372" i="4"/>
  <c r="N372" i="4"/>
  <c r="O372" i="4"/>
  <c r="P372" i="4"/>
  <c r="M372" i="4"/>
  <c r="U380" i="4"/>
  <c r="R380" i="4"/>
  <c r="T380" i="4"/>
  <c r="V380" i="4"/>
  <c r="Q380" i="4"/>
  <c r="S380" i="4"/>
  <c r="M380" i="4"/>
  <c r="O380" i="4"/>
  <c r="P380" i="4"/>
  <c r="N380" i="4"/>
  <c r="R388" i="4"/>
  <c r="U388" i="4"/>
  <c r="T388" i="4"/>
  <c r="Q388" i="4"/>
  <c r="S388" i="4"/>
  <c r="V388" i="4"/>
  <c r="N388" i="4"/>
  <c r="M388" i="4"/>
  <c r="P388" i="4"/>
  <c r="O388" i="4"/>
  <c r="U396" i="4"/>
  <c r="R396" i="4"/>
  <c r="Q396" i="4"/>
  <c r="V396" i="4"/>
  <c r="T396" i="4"/>
  <c r="P396" i="4"/>
  <c r="S396" i="4"/>
  <c r="N396" i="4"/>
  <c r="O396" i="4"/>
  <c r="M396" i="4"/>
  <c r="U404" i="4"/>
  <c r="T404" i="4"/>
  <c r="R404" i="4"/>
  <c r="Q404" i="4"/>
  <c r="S404" i="4"/>
  <c r="V404" i="4"/>
  <c r="P404" i="4"/>
  <c r="N404" i="4"/>
  <c r="O404" i="4"/>
  <c r="M404" i="4"/>
  <c r="U412" i="4"/>
  <c r="T412" i="4"/>
  <c r="R412" i="4"/>
  <c r="Q412" i="4"/>
  <c r="P412" i="4"/>
  <c r="V412" i="4"/>
  <c r="O412" i="4"/>
  <c r="S412" i="4"/>
  <c r="N412" i="4"/>
  <c r="M412" i="4"/>
  <c r="U12" i="4"/>
  <c r="T12" i="4"/>
  <c r="R12" i="4"/>
  <c r="V12" i="4"/>
  <c r="S12" i="4"/>
  <c r="P12" i="4"/>
  <c r="Q12" i="4"/>
  <c r="N12" i="4"/>
  <c r="O12" i="4"/>
  <c r="M12" i="4"/>
  <c r="T60" i="4"/>
  <c r="U60" i="4"/>
  <c r="R60" i="4"/>
  <c r="V60" i="4"/>
  <c r="Q60" i="4"/>
  <c r="S60" i="4"/>
  <c r="M60" i="4"/>
  <c r="N60" i="4"/>
  <c r="O60" i="4"/>
  <c r="P60" i="4"/>
  <c r="T100" i="4"/>
  <c r="U100" i="4"/>
  <c r="R100" i="4"/>
  <c r="Q100" i="4"/>
  <c r="V100" i="4"/>
  <c r="P100" i="4"/>
  <c r="S100" i="4"/>
  <c r="M100" i="4"/>
  <c r="O100" i="4"/>
  <c r="N100" i="4"/>
  <c r="U159" i="4"/>
  <c r="T159" i="4"/>
  <c r="R159" i="4"/>
  <c r="Q159" i="4"/>
  <c r="V159" i="4"/>
  <c r="S159" i="4"/>
  <c r="P159" i="4"/>
  <c r="N159" i="4"/>
  <c r="O159" i="4"/>
  <c r="M159" i="4"/>
  <c r="Q222" i="4"/>
  <c r="U222" i="4"/>
  <c r="T222" i="4"/>
  <c r="R222" i="4"/>
  <c r="S222" i="4"/>
  <c r="V222" i="4"/>
  <c r="N222" i="4"/>
  <c r="P222" i="4"/>
  <c r="O222" i="4"/>
  <c r="M222" i="4"/>
  <c r="U302" i="4"/>
  <c r="T302" i="4"/>
  <c r="R302" i="4"/>
  <c r="Q302" i="4"/>
  <c r="S302" i="4"/>
  <c r="V302" i="4"/>
  <c r="P302" i="4"/>
  <c r="N302" i="4"/>
  <c r="O302" i="4"/>
  <c r="M302" i="4"/>
  <c r="U139" i="4"/>
  <c r="T139" i="4"/>
  <c r="R139" i="4"/>
  <c r="V139" i="4"/>
  <c r="Q139" i="4"/>
  <c r="S139" i="4"/>
  <c r="P139" i="4"/>
  <c r="N139" i="4"/>
  <c r="M139" i="4"/>
  <c r="O139" i="4"/>
  <c r="U11" i="4"/>
  <c r="T11" i="4"/>
  <c r="R11" i="4"/>
  <c r="Q11" i="4"/>
  <c r="V11" i="4"/>
  <c r="S11" i="4"/>
  <c r="P11" i="4"/>
  <c r="O11" i="4"/>
  <c r="N11" i="4"/>
  <c r="M11" i="4"/>
  <c r="U19" i="4"/>
  <c r="T19" i="4"/>
  <c r="R19" i="4"/>
  <c r="Q19" i="4"/>
  <c r="P19" i="4"/>
  <c r="S19" i="4"/>
  <c r="V19" i="4"/>
  <c r="M19" i="4"/>
  <c r="N19" i="4"/>
  <c r="O19" i="4"/>
  <c r="U27" i="4"/>
  <c r="R27" i="4"/>
  <c r="T27" i="4"/>
  <c r="V27" i="4"/>
  <c r="P27" i="4"/>
  <c r="Q27" i="4"/>
  <c r="S27" i="4"/>
  <c r="M27" i="4"/>
  <c r="O27" i="4"/>
  <c r="N27" i="4"/>
  <c r="U35" i="4"/>
  <c r="T35" i="4"/>
  <c r="R35" i="4"/>
  <c r="Q35" i="4"/>
  <c r="V35" i="4"/>
  <c r="S35" i="4"/>
  <c r="N35" i="4"/>
  <c r="M35" i="4"/>
  <c r="P35" i="4"/>
  <c r="O35" i="4"/>
  <c r="U43" i="4"/>
  <c r="T43" i="4"/>
  <c r="Q43" i="4"/>
  <c r="V43" i="4"/>
  <c r="S43" i="4"/>
  <c r="R43" i="4"/>
  <c r="P43" i="4"/>
  <c r="N43" i="4"/>
  <c r="O43" i="4"/>
  <c r="M43" i="4"/>
  <c r="T51" i="4"/>
  <c r="U51" i="4"/>
  <c r="R51" i="4"/>
  <c r="Q51" i="4"/>
  <c r="V51" i="4"/>
  <c r="P51" i="4"/>
  <c r="O51" i="4"/>
  <c r="N51" i="4"/>
  <c r="M51" i="4"/>
  <c r="S51" i="4"/>
  <c r="T59" i="4"/>
  <c r="U59" i="4"/>
  <c r="R59" i="4"/>
  <c r="V59" i="4"/>
  <c r="Q59" i="4"/>
  <c r="S59" i="4"/>
  <c r="O59" i="4"/>
  <c r="P59" i="4"/>
  <c r="M59" i="4"/>
  <c r="N59" i="4"/>
  <c r="T67" i="4"/>
  <c r="U67" i="4"/>
  <c r="R67" i="4"/>
  <c r="Q67" i="4"/>
  <c r="S67" i="4"/>
  <c r="V67" i="4"/>
  <c r="P67" i="4"/>
  <c r="M67" i="4"/>
  <c r="O67" i="4"/>
  <c r="N67" i="4"/>
  <c r="U75" i="4"/>
  <c r="T75" i="4"/>
  <c r="R75" i="4"/>
  <c r="Q75" i="4"/>
  <c r="V75" i="4"/>
  <c r="S75" i="4"/>
  <c r="P75" i="4"/>
  <c r="N75" i="4"/>
  <c r="O75" i="4"/>
  <c r="M75" i="4"/>
  <c r="U83" i="4"/>
  <c r="T83" i="4"/>
  <c r="Q83" i="4"/>
  <c r="R83" i="4"/>
  <c r="V83" i="4"/>
  <c r="P83" i="4"/>
  <c r="S83" i="4"/>
  <c r="M83" i="4"/>
  <c r="N83" i="4"/>
  <c r="O83" i="4"/>
  <c r="U91" i="4"/>
  <c r="T91" i="4"/>
  <c r="R91" i="4"/>
  <c r="Q91" i="4"/>
  <c r="P91" i="4"/>
  <c r="V91" i="4"/>
  <c r="M91" i="4"/>
  <c r="S91" i="4"/>
  <c r="O91" i="4"/>
  <c r="N91" i="4"/>
  <c r="U99" i="4"/>
  <c r="T99" i="4"/>
  <c r="R99" i="4"/>
  <c r="Q99" i="4"/>
  <c r="V99" i="4"/>
  <c r="S99" i="4"/>
  <c r="M99" i="4"/>
  <c r="P99" i="4"/>
  <c r="N99" i="4"/>
  <c r="O99" i="4"/>
  <c r="U107" i="4"/>
  <c r="T107" i="4"/>
  <c r="R107" i="4"/>
  <c r="Q107" i="4"/>
  <c r="O107" i="4"/>
  <c r="S107" i="4"/>
  <c r="V107" i="4"/>
  <c r="P107" i="4"/>
  <c r="N107" i="4"/>
  <c r="M107" i="4"/>
  <c r="T115" i="4"/>
  <c r="U115" i="4"/>
  <c r="R115" i="4"/>
  <c r="Q115" i="4"/>
  <c r="S115" i="4"/>
  <c r="V115" i="4"/>
  <c r="M115" i="4"/>
  <c r="P115" i="4"/>
  <c r="N115" i="4"/>
  <c r="O115" i="4"/>
  <c r="Q122" i="4"/>
  <c r="T122" i="4"/>
  <c r="U122" i="4"/>
  <c r="R122" i="4"/>
  <c r="V122" i="4"/>
  <c r="P122" i="4"/>
  <c r="O122" i="4"/>
  <c r="N122" i="4"/>
  <c r="M122" i="4"/>
  <c r="S122" i="4"/>
  <c r="T129" i="4"/>
  <c r="U129" i="4"/>
  <c r="R129" i="4"/>
  <c r="Q129" i="4"/>
  <c r="V129" i="4"/>
  <c r="S129" i="4"/>
  <c r="P129" i="4"/>
  <c r="O129" i="4"/>
  <c r="N129" i="4"/>
  <c r="M129" i="4"/>
  <c r="U143" i="4"/>
  <c r="R143" i="4"/>
  <c r="T143" i="4"/>
  <c r="Q143" i="4"/>
  <c r="V143" i="4"/>
  <c r="S143" i="4"/>
  <c r="N143" i="4"/>
  <c r="P143" i="4"/>
  <c r="O143" i="4"/>
  <c r="M143" i="4"/>
  <c r="T151" i="4"/>
  <c r="U151" i="4"/>
  <c r="R151" i="4"/>
  <c r="V151" i="4"/>
  <c r="P151" i="4"/>
  <c r="Q151" i="4"/>
  <c r="S151" i="4"/>
  <c r="N151" i="4"/>
  <c r="O151" i="4"/>
  <c r="M151" i="4"/>
  <c r="U158" i="4"/>
  <c r="T158" i="4"/>
  <c r="R158" i="4"/>
  <c r="Q158" i="4"/>
  <c r="S158" i="4"/>
  <c r="V158" i="4"/>
  <c r="N158" i="4"/>
  <c r="O158" i="4"/>
  <c r="P158" i="4"/>
  <c r="M158" i="4"/>
  <c r="U165" i="4"/>
  <c r="T165" i="4"/>
  <c r="R165" i="4"/>
  <c r="Q165" i="4"/>
  <c r="S165" i="4"/>
  <c r="P165" i="4"/>
  <c r="O165" i="4"/>
  <c r="V165" i="4"/>
  <c r="M165" i="4"/>
  <c r="N165" i="4"/>
  <c r="U173" i="4"/>
  <c r="T173" i="4"/>
  <c r="R173" i="4"/>
  <c r="Q173" i="4"/>
  <c r="P173" i="4"/>
  <c r="V173" i="4"/>
  <c r="S173" i="4"/>
  <c r="O173" i="4"/>
  <c r="N173" i="4"/>
  <c r="M173" i="4"/>
  <c r="U181" i="4"/>
  <c r="T181" i="4"/>
  <c r="R181" i="4"/>
  <c r="Q181" i="4"/>
  <c r="V181" i="4"/>
  <c r="S181" i="4"/>
  <c r="O181" i="4"/>
  <c r="P181" i="4"/>
  <c r="N181" i="4"/>
  <c r="M181" i="4"/>
  <c r="U189" i="4"/>
  <c r="T189" i="4"/>
  <c r="R189" i="4"/>
  <c r="Q189" i="4"/>
  <c r="V189" i="4"/>
  <c r="S189" i="4"/>
  <c r="P189" i="4"/>
  <c r="O189" i="4"/>
  <c r="N189" i="4"/>
  <c r="M189" i="4"/>
  <c r="U197" i="4"/>
  <c r="T197" i="4"/>
  <c r="R197" i="4"/>
  <c r="Q197" i="4"/>
  <c r="S197" i="4"/>
  <c r="V197" i="4"/>
  <c r="O197" i="4"/>
  <c r="N197" i="4"/>
  <c r="P197" i="4"/>
  <c r="M197" i="4"/>
  <c r="U205" i="4"/>
  <c r="T205" i="4"/>
  <c r="Q205" i="4"/>
  <c r="R205" i="4"/>
  <c r="V205" i="4"/>
  <c r="S205" i="4"/>
  <c r="P205" i="4"/>
  <c r="O205" i="4"/>
  <c r="N205" i="4"/>
  <c r="M205" i="4"/>
  <c r="U213" i="4"/>
  <c r="R213" i="4"/>
  <c r="T213" i="4"/>
  <c r="S213" i="4"/>
  <c r="V213" i="4"/>
  <c r="Q213" i="4"/>
  <c r="O213" i="4"/>
  <c r="N213" i="4"/>
  <c r="P213" i="4"/>
  <c r="M213" i="4"/>
  <c r="U221" i="4"/>
  <c r="T221" i="4"/>
  <c r="R221" i="4"/>
  <c r="Q221" i="4"/>
  <c r="V221" i="4"/>
  <c r="S221" i="4"/>
  <c r="O221" i="4"/>
  <c r="N221" i="4"/>
  <c r="P221" i="4"/>
  <c r="M221" i="4"/>
  <c r="U229" i="4"/>
  <c r="T229" i="4"/>
  <c r="R229" i="4"/>
  <c r="Q229" i="4"/>
  <c r="S229" i="4"/>
  <c r="V229" i="4"/>
  <c r="N229" i="4"/>
  <c r="O229" i="4"/>
  <c r="M229" i="4"/>
  <c r="P229" i="4"/>
  <c r="V237" i="4"/>
  <c r="U237" i="4"/>
  <c r="T237" i="4"/>
  <c r="R237" i="4"/>
  <c r="P237" i="4"/>
  <c r="Q237" i="4"/>
  <c r="S237" i="4"/>
  <c r="O237" i="4"/>
  <c r="N237" i="4"/>
  <c r="M237" i="4"/>
  <c r="U245" i="4"/>
  <c r="T245" i="4"/>
  <c r="R245" i="4"/>
  <c r="Q245" i="4"/>
  <c r="V245" i="4"/>
  <c r="P245" i="4"/>
  <c r="O245" i="4"/>
  <c r="N245" i="4"/>
  <c r="S245" i="4"/>
  <c r="M245" i="4"/>
  <c r="T253" i="4"/>
  <c r="R253" i="4"/>
  <c r="U253" i="4"/>
  <c r="Q253" i="4"/>
  <c r="V253" i="4"/>
  <c r="S253" i="4"/>
  <c r="P253" i="4"/>
  <c r="O253" i="4"/>
  <c r="N253" i="4"/>
  <c r="M253" i="4"/>
  <c r="T261" i="4"/>
  <c r="U261" i="4"/>
  <c r="R261" i="4"/>
  <c r="S261" i="4"/>
  <c r="V261" i="4"/>
  <c r="Q261" i="4"/>
  <c r="O261" i="4"/>
  <c r="P261" i="4"/>
  <c r="N261" i="4"/>
  <c r="M261" i="4"/>
  <c r="U269" i="4"/>
  <c r="T269" i="4"/>
  <c r="Q269" i="4"/>
  <c r="R269" i="4"/>
  <c r="S269" i="4"/>
  <c r="V269" i="4"/>
  <c r="O269" i="4"/>
  <c r="N269" i="4"/>
  <c r="P269" i="4"/>
  <c r="M269" i="4"/>
  <c r="U277" i="4"/>
  <c r="R277" i="4"/>
  <c r="T277" i="4"/>
  <c r="Q277" i="4"/>
  <c r="V277" i="4"/>
  <c r="S277" i="4"/>
  <c r="O277" i="4"/>
  <c r="P277" i="4"/>
  <c r="N277" i="4"/>
  <c r="M277" i="4"/>
  <c r="U285" i="4"/>
  <c r="T285" i="4"/>
  <c r="R285" i="4"/>
  <c r="Q285" i="4"/>
  <c r="V285" i="4"/>
  <c r="S285" i="4"/>
  <c r="O285" i="4"/>
  <c r="P285" i="4"/>
  <c r="M285" i="4"/>
  <c r="N285" i="4"/>
  <c r="U293" i="4"/>
  <c r="T293" i="4"/>
  <c r="R293" i="4"/>
  <c r="S293" i="4"/>
  <c r="Q293" i="4"/>
  <c r="V293" i="4"/>
  <c r="N293" i="4"/>
  <c r="O293" i="4"/>
  <c r="P293" i="4"/>
  <c r="M293" i="4"/>
  <c r="U301" i="4"/>
  <c r="T301" i="4"/>
  <c r="R301" i="4"/>
  <c r="Q301" i="4"/>
  <c r="P301" i="4"/>
  <c r="S301" i="4"/>
  <c r="V301" i="4"/>
  <c r="N301" i="4"/>
  <c r="O301" i="4"/>
  <c r="M301" i="4"/>
  <c r="U309" i="4"/>
  <c r="T309" i="4"/>
  <c r="R309" i="4"/>
  <c r="S309" i="4"/>
  <c r="V309" i="4"/>
  <c r="Q309" i="4"/>
  <c r="N309" i="4"/>
  <c r="O309" i="4"/>
  <c r="P309" i="4"/>
  <c r="M309" i="4"/>
  <c r="U317" i="4"/>
  <c r="T317" i="4"/>
  <c r="R317" i="4"/>
  <c r="Q317" i="4"/>
  <c r="V317" i="4"/>
  <c r="S317" i="4"/>
  <c r="P317" i="4"/>
  <c r="O317" i="4"/>
  <c r="M317" i="4"/>
  <c r="N317" i="4"/>
  <c r="U325" i="4"/>
  <c r="T325" i="4"/>
  <c r="R325" i="4"/>
  <c r="Q325" i="4"/>
  <c r="V325" i="4"/>
  <c r="O325" i="4"/>
  <c r="S325" i="4"/>
  <c r="P325" i="4"/>
  <c r="N325" i="4"/>
  <c r="M325" i="4"/>
  <c r="U333" i="4"/>
  <c r="T333" i="4"/>
  <c r="Q333" i="4"/>
  <c r="R333" i="4"/>
  <c r="S333" i="4"/>
  <c r="V333" i="4"/>
  <c r="O333" i="4"/>
  <c r="N333" i="4"/>
  <c r="P333" i="4"/>
  <c r="M333" i="4"/>
  <c r="U341" i="4"/>
  <c r="R341" i="4"/>
  <c r="Q341" i="4"/>
  <c r="T341" i="4"/>
  <c r="V341" i="4"/>
  <c r="S341" i="4"/>
  <c r="O341" i="4"/>
  <c r="P341" i="4"/>
  <c r="N341" i="4"/>
  <c r="M341" i="4"/>
  <c r="U349" i="4"/>
  <c r="T349" i="4"/>
  <c r="R349" i="4"/>
  <c r="Q349" i="4"/>
  <c r="V349" i="4"/>
  <c r="S349" i="4"/>
  <c r="P349" i="4"/>
  <c r="N349" i="4"/>
  <c r="O349" i="4"/>
  <c r="M349" i="4"/>
  <c r="U357" i="4"/>
  <c r="T357" i="4"/>
  <c r="R357" i="4"/>
  <c r="V357" i="4"/>
  <c r="S357" i="4"/>
  <c r="Q357" i="4"/>
  <c r="N357" i="4"/>
  <c r="O357" i="4"/>
  <c r="M357" i="4"/>
  <c r="P357" i="4"/>
  <c r="U365" i="4"/>
  <c r="T365" i="4"/>
  <c r="R365" i="4"/>
  <c r="Q365" i="4"/>
  <c r="P365" i="4"/>
  <c r="V365" i="4"/>
  <c r="S365" i="4"/>
  <c r="N365" i="4"/>
  <c r="O365" i="4"/>
  <c r="M365" i="4"/>
  <c r="T373" i="4"/>
  <c r="R373" i="4"/>
  <c r="V373" i="4"/>
  <c r="U373" i="4"/>
  <c r="Q373" i="4"/>
  <c r="S373" i="4"/>
  <c r="O373" i="4"/>
  <c r="N373" i="4"/>
  <c r="P373" i="4"/>
  <c r="M373" i="4"/>
  <c r="Q381" i="4"/>
  <c r="T381" i="4"/>
  <c r="R381" i="4"/>
  <c r="U381" i="4"/>
  <c r="V381" i="4"/>
  <c r="S381" i="4"/>
  <c r="N381" i="4"/>
  <c r="P381" i="4"/>
  <c r="M381" i="4"/>
  <c r="O381" i="4"/>
  <c r="U389" i="4"/>
  <c r="T389" i="4"/>
  <c r="R389" i="4"/>
  <c r="Q389" i="4"/>
  <c r="V389" i="4"/>
  <c r="S389" i="4"/>
  <c r="P389" i="4"/>
  <c r="O389" i="4"/>
  <c r="N389" i="4"/>
  <c r="M389" i="4"/>
  <c r="U397" i="4"/>
  <c r="T397" i="4"/>
  <c r="Q397" i="4"/>
  <c r="V397" i="4"/>
  <c r="S397" i="4"/>
  <c r="R397" i="4"/>
  <c r="P397" i="4"/>
  <c r="O397" i="4"/>
  <c r="N397" i="4"/>
  <c r="M397" i="4"/>
  <c r="R405" i="4"/>
  <c r="Q405" i="4"/>
  <c r="T405" i="4"/>
  <c r="U405" i="4"/>
  <c r="S405" i="4"/>
  <c r="P405" i="4"/>
  <c r="O405" i="4"/>
  <c r="V405" i="4"/>
  <c r="N405" i="4"/>
  <c r="M405" i="4"/>
  <c r="U413" i="4"/>
  <c r="T413" i="4"/>
  <c r="R413" i="4"/>
  <c r="Q413" i="4"/>
  <c r="S413" i="4"/>
  <c r="V413" i="4"/>
  <c r="P413" i="4"/>
  <c r="O413" i="4"/>
  <c r="N413" i="4"/>
  <c r="M413" i="4"/>
  <c r="AR17" i="2"/>
  <c r="AR38" i="2"/>
  <c r="AH37" i="2"/>
  <c r="AM29" i="2"/>
  <c r="AW41" i="2"/>
  <c r="AM33" i="2"/>
  <c r="AR26" i="2"/>
  <c r="AH18" i="2"/>
  <c r="AH24" i="2"/>
  <c r="AH42" i="2"/>
  <c r="AR14" i="2"/>
  <c r="AW27" i="2"/>
  <c r="AM15" i="2"/>
  <c r="AM46" i="2"/>
  <c r="AM19" i="2"/>
  <c r="AW30" i="2"/>
  <c r="AM12" i="2"/>
  <c r="AW16" i="2"/>
  <c r="AM25" i="2"/>
  <c r="AM22" i="2"/>
  <c r="AM23" i="2"/>
  <c r="AR32" i="2"/>
  <c r="AM28" i="2"/>
  <c r="AR20" i="2"/>
  <c r="AH36" i="2"/>
  <c r="AR36" i="2"/>
  <c r="AR49" i="2"/>
  <c r="AW49" i="2"/>
  <c r="AM49" i="2"/>
  <c r="AH49" i="2"/>
  <c r="AR51" i="2"/>
  <c r="AM51" i="2"/>
  <c r="AW51" i="2"/>
  <c r="AH51" i="2"/>
  <c r="AM34" i="2"/>
  <c r="AW43" i="2"/>
  <c r="AR18" i="2"/>
  <c r="AW50" i="2"/>
  <c r="AM50" i="2"/>
  <c r="AH50" i="2"/>
  <c r="AR50" i="2"/>
  <c r="AM45" i="2"/>
  <c r="AR45" i="2"/>
  <c r="AR13" i="2"/>
  <c r="AW13" i="2"/>
  <c r="AH13" i="2"/>
  <c r="AM13" i="2"/>
  <c r="AR43" i="2"/>
  <c r="AM36" i="2"/>
  <c r="AM35" i="2"/>
  <c r="AH35" i="2"/>
  <c r="AM43" i="2"/>
  <c r="AW45" i="2"/>
  <c r="AW34" i="2"/>
  <c r="AM44" i="2"/>
  <c r="AR40" i="2"/>
  <c r="AH44" i="2"/>
  <c r="AH40" i="2"/>
  <c r="AW35" i="2"/>
  <c r="AH45" i="2"/>
  <c r="AR44" i="2"/>
  <c r="AW40" i="2"/>
  <c r="AW48" i="2"/>
  <c r="AH48" i="2"/>
  <c r="AR48" i="2"/>
  <c r="AM48" i="2"/>
  <c r="AM41" i="2"/>
  <c r="AH41" i="2"/>
  <c r="AR33" i="2"/>
  <c r="AW39" i="2"/>
  <c r="AH39" i="2"/>
  <c r="AR39" i="2"/>
  <c r="AH34" i="2"/>
  <c r="AW36" i="2"/>
  <c r="AR24" i="2" l="1"/>
  <c r="AH33" i="2"/>
  <c r="AH29" i="2"/>
  <c r="AW33" i="2"/>
  <c r="AW17" i="2"/>
  <c r="AW29" i="2"/>
  <c r="AW24" i="2"/>
  <c r="AW42" i="2"/>
  <c r="AW18" i="2"/>
  <c r="AR29" i="2"/>
  <c r="AR42" i="2"/>
  <c r="AR41" i="2"/>
  <c r="AM24" i="2"/>
  <c r="AM14" i="2"/>
  <c r="AM17" i="2"/>
  <c r="AH17" i="2"/>
  <c r="AR21" i="2"/>
  <c r="AM21" i="2"/>
  <c r="AW21" i="2"/>
  <c r="AH21" i="2"/>
  <c r="AM30" i="2"/>
  <c r="AW38" i="2"/>
  <c r="AH38" i="2"/>
  <c r="AM38" i="2"/>
  <c r="AM37" i="2"/>
  <c r="AR37" i="2"/>
  <c r="AR30" i="2"/>
  <c r="AW37" i="2"/>
  <c r="AM47" i="2"/>
  <c r="AH47" i="2"/>
  <c r="AW47" i="2"/>
  <c r="AR47" i="2"/>
  <c r="AR31" i="2"/>
  <c r="AW31" i="2"/>
  <c r="AH14" i="2"/>
  <c r="AW14" i="2"/>
  <c r="AM31" i="2"/>
  <c r="AM16" i="2"/>
  <c r="AM42" i="2"/>
  <c r="AH31" i="2"/>
  <c r="AH27" i="2"/>
  <c r="AR15" i="2"/>
  <c r="AW15" i="2"/>
  <c r="AM27" i="2"/>
  <c r="AW25" i="2"/>
  <c r="AH15" i="2"/>
  <c r="AR27" i="2"/>
  <c r="AH12" i="2"/>
  <c r="AH26" i="2"/>
  <c r="AM26" i="2"/>
  <c r="AR12" i="2"/>
  <c r="AW26" i="2"/>
  <c r="AW12" i="2"/>
  <c r="AM18" i="2"/>
  <c r="AH30" i="2"/>
  <c r="AW46" i="2"/>
  <c r="AR19" i="2"/>
  <c r="AH46" i="2"/>
  <c r="AH20" i="2"/>
  <c r="AW19" i="2"/>
  <c r="AR46" i="2"/>
  <c r="AH19" i="2"/>
  <c r="AW20" i="2"/>
  <c r="AW22" i="2"/>
  <c r="AH25" i="2"/>
  <c r="AH22" i="2"/>
  <c r="AR22" i="2"/>
  <c r="AH28" i="2"/>
  <c r="AR23" i="2"/>
  <c r="AW28" i="2"/>
  <c r="AR25" i="2"/>
  <c r="AR28" i="2"/>
  <c r="AH32" i="2"/>
  <c r="AH16" i="2"/>
  <c r="AW32" i="2"/>
  <c r="AH23" i="2"/>
  <c r="AW23" i="2"/>
  <c r="AR16" i="2"/>
  <c r="AM32" i="2"/>
  <c r="AM20" i="2"/>
  <c r="J418" i="4" l="1"/>
  <c r="L418" i="4" s="1"/>
  <c r="K418" i="4" s="1"/>
  <c r="J417" i="4"/>
  <c r="L417" i="4" s="1"/>
  <c r="K417" i="4" s="1"/>
  <c r="J419" i="4"/>
  <c r="L419" i="4" s="1"/>
  <c r="K419" i="4" s="1"/>
  <c r="J19" i="4"/>
  <c r="L19" i="4" s="1"/>
  <c r="J164" i="4"/>
  <c r="L164" i="4" s="1"/>
  <c r="K164" i="4" s="1"/>
  <c r="J292" i="4"/>
  <c r="L292" i="4" s="1"/>
  <c r="K292" i="4" s="1"/>
  <c r="J47" i="4"/>
  <c r="L47" i="4" s="1"/>
  <c r="J102" i="4"/>
  <c r="L102" i="4" s="1"/>
  <c r="J384" i="4"/>
  <c r="L384" i="4" s="1"/>
  <c r="K384" i="4" s="1"/>
  <c r="J173" i="4"/>
  <c r="L173" i="4" s="1"/>
  <c r="K173" i="4" s="1"/>
  <c r="J294" i="4"/>
  <c r="L294" i="4" s="1"/>
  <c r="K294" i="4" s="1"/>
  <c r="J374" i="4"/>
  <c r="L374" i="4" s="1"/>
  <c r="K374" i="4" s="1"/>
  <c r="J361" i="4"/>
  <c r="L361" i="4" s="1"/>
  <c r="K361" i="4" s="1"/>
  <c r="J377" i="4"/>
  <c r="L377" i="4" s="1"/>
  <c r="K377" i="4" s="1"/>
  <c r="J310" i="4"/>
  <c r="L310" i="4" s="1"/>
  <c r="K310" i="4" s="1"/>
  <c r="J205" i="4"/>
  <c r="L205" i="4" s="1"/>
  <c r="K205" i="4" s="1"/>
  <c r="J101" i="4"/>
  <c r="L101" i="4" s="1"/>
  <c r="K101" i="4" s="1"/>
  <c r="J207" i="4"/>
  <c r="L207" i="4" s="1"/>
  <c r="K207" i="4" s="1"/>
  <c r="J109" i="4"/>
  <c r="L109" i="4" s="1"/>
  <c r="K109" i="4" s="1"/>
  <c r="J363" i="4"/>
  <c r="L363" i="4" s="1"/>
  <c r="J235" i="4"/>
  <c r="L235" i="4" s="1"/>
  <c r="K235" i="4" s="1"/>
  <c r="J360" i="4"/>
  <c r="L360" i="4" s="1"/>
  <c r="K360" i="4" s="1"/>
  <c r="J206" i="4"/>
  <c r="L206" i="4" s="1"/>
  <c r="K206" i="4" s="1"/>
  <c r="J214" i="4"/>
  <c r="L214" i="4" s="1"/>
  <c r="K214" i="4" s="1"/>
  <c r="J211" i="4"/>
  <c r="L211" i="4" s="1"/>
  <c r="K211" i="4" s="1"/>
  <c r="J179" i="4"/>
  <c r="L179" i="4" s="1"/>
  <c r="K179" i="4" s="1"/>
  <c r="J113" i="4"/>
  <c r="L113" i="4" s="1"/>
  <c r="K113" i="4" s="1"/>
  <c r="J231" i="4"/>
  <c r="L231" i="4" s="1"/>
  <c r="K231" i="4" s="1"/>
  <c r="J192" i="4"/>
  <c r="L192" i="4" s="1"/>
  <c r="K192" i="4" s="1"/>
  <c r="J365" i="4"/>
  <c r="L365" i="4" s="1"/>
  <c r="J274" i="4"/>
  <c r="L274" i="4" s="1"/>
  <c r="K274" i="4" s="1"/>
  <c r="J172" i="4"/>
  <c r="L172" i="4" s="1"/>
  <c r="K172" i="4" s="1"/>
  <c r="J263" i="4"/>
  <c r="L263" i="4" s="1"/>
  <c r="K263" i="4" s="1"/>
  <c r="J245" i="4"/>
  <c r="L245" i="4" s="1"/>
  <c r="K245" i="4" s="1"/>
  <c r="J159" i="4"/>
  <c r="L159" i="4" s="1"/>
  <c r="K159" i="4" s="1"/>
  <c r="J248" i="4"/>
  <c r="L248" i="4" s="1"/>
  <c r="K248" i="4" s="1"/>
  <c r="J90" i="4"/>
  <c r="L90" i="4" s="1"/>
  <c r="K90" i="4" s="1"/>
  <c r="J391" i="4"/>
  <c r="L391" i="4" s="1"/>
  <c r="J247" i="4"/>
  <c r="L247" i="4" s="1"/>
  <c r="K247" i="4" s="1"/>
  <c r="J48" i="4"/>
  <c r="L48" i="4" s="1"/>
  <c r="J84" i="4"/>
  <c r="L84" i="4" s="1"/>
  <c r="K84" i="4" s="1"/>
  <c r="J288" i="4"/>
  <c r="L288" i="4" s="1"/>
  <c r="K288" i="4" s="1"/>
  <c r="J322" i="4"/>
  <c r="L322" i="4" s="1"/>
  <c r="J178" i="4"/>
  <c r="L178" i="4" s="1"/>
  <c r="K178" i="4" s="1"/>
  <c r="J197" i="4"/>
  <c r="L197" i="4" s="1"/>
  <c r="K197" i="4" s="1"/>
  <c r="J204" i="4"/>
  <c r="L204" i="4" s="1"/>
  <c r="K204" i="4" s="1"/>
  <c r="J226" i="4"/>
  <c r="L226" i="4" s="1"/>
  <c r="K226" i="4" s="1"/>
  <c r="J260" i="4"/>
  <c r="L260" i="4" s="1"/>
  <c r="K260" i="4" s="1"/>
  <c r="J327" i="4"/>
  <c r="L327" i="4" s="1"/>
  <c r="K327" i="4" s="1"/>
  <c r="J289" i="4"/>
  <c r="L289" i="4" s="1"/>
  <c r="K289" i="4" s="1"/>
  <c r="J349" i="4"/>
  <c r="L349" i="4" s="1"/>
  <c r="K349" i="4" s="1"/>
  <c r="J54" i="4"/>
  <c r="L54" i="4" s="1"/>
  <c r="J358" i="4"/>
  <c r="L358" i="4" s="1"/>
  <c r="K358" i="4" s="1"/>
  <c r="J202" i="4"/>
  <c r="L202" i="4" s="1"/>
  <c r="K202" i="4" s="1"/>
  <c r="J70" i="4"/>
  <c r="L70" i="4" s="1"/>
  <c r="K70" i="4" s="1"/>
  <c r="J63" i="4"/>
  <c r="L63" i="4" s="1"/>
  <c r="J297" i="4"/>
  <c r="L297" i="4" s="1"/>
  <c r="K297" i="4" s="1"/>
  <c r="J103" i="4"/>
  <c r="L103" i="4" s="1"/>
  <c r="K103" i="4" s="1"/>
  <c r="J171" i="4"/>
  <c r="L171" i="4" s="1"/>
  <c r="K171" i="4" s="1"/>
  <c r="J307" i="4"/>
  <c r="L307" i="4" s="1"/>
  <c r="K307" i="4" s="1"/>
  <c r="J412" i="4"/>
  <c r="L412" i="4" s="1"/>
  <c r="K412" i="4" s="1"/>
  <c r="J100" i="4"/>
  <c r="L100" i="4" s="1"/>
  <c r="K100" i="4" s="1"/>
  <c r="J415" i="4"/>
  <c r="L415" i="4" s="1"/>
  <c r="K415" i="4" s="1"/>
  <c r="J105" i="4"/>
  <c r="L105" i="4" s="1"/>
  <c r="K105" i="4" s="1"/>
  <c r="J380" i="4"/>
  <c r="L380" i="4" s="1"/>
  <c r="K380" i="4" s="1"/>
  <c r="J323" i="4"/>
  <c r="L323" i="4" s="1"/>
  <c r="K323" i="4" s="1"/>
  <c r="J142" i="4"/>
  <c r="L142" i="4" s="1"/>
  <c r="K142" i="4" s="1"/>
  <c r="J114" i="4"/>
  <c r="L114" i="4" s="1"/>
  <c r="K114" i="4" s="1"/>
  <c r="J83" i="4"/>
  <c r="L83" i="4" s="1"/>
  <c r="J104" i="4"/>
  <c r="L104" i="4" s="1"/>
  <c r="K104" i="4" s="1"/>
  <c r="J119" i="4"/>
  <c r="L119" i="4" s="1"/>
  <c r="K119" i="4" s="1"/>
  <c r="J89" i="4"/>
  <c r="L89" i="4" s="1"/>
  <c r="K89" i="4" s="1"/>
  <c r="J268" i="4"/>
  <c r="L268" i="4" s="1"/>
  <c r="K268" i="4" s="1"/>
  <c r="J95" i="4"/>
  <c r="L95" i="4" s="1"/>
  <c r="K95" i="4" s="1"/>
  <c r="J137" i="4"/>
  <c r="L137" i="4" s="1"/>
  <c r="K137" i="4" s="1"/>
  <c r="J241" i="4"/>
  <c r="L241" i="4" s="1"/>
  <c r="K241" i="4" s="1"/>
  <c r="J304" i="4"/>
  <c r="L304" i="4" s="1"/>
  <c r="K304" i="4" s="1"/>
  <c r="J400" i="4"/>
  <c r="L400" i="4" s="1"/>
  <c r="J210" i="4"/>
  <c r="L210" i="4" s="1"/>
  <c r="K210" i="4" s="1"/>
  <c r="J359" i="4"/>
  <c r="L359" i="4" s="1"/>
  <c r="K359" i="4" s="1"/>
  <c r="J244" i="4"/>
  <c r="L244" i="4" s="1"/>
  <c r="K244" i="4" s="1"/>
  <c r="J132" i="4"/>
  <c r="L132" i="4" s="1"/>
  <c r="K132" i="4" s="1"/>
  <c r="J177" i="4"/>
  <c r="L177" i="4" s="1"/>
  <c r="J133" i="4"/>
  <c r="L133" i="4" s="1"/>
  <c r="K133" i="4" s="1"/>
  <c r="J91" i="4"/>
  <c r="L91" i="4" s="1"/>
  <c r="K91" i="4" s="1"/>
  <c r="J124" i="4"/>
  <c r="L124" i="4" s="1"/>
  <c r="K124" i="4" s="1"/>
  <c r="J293" i="4"/>
  <c r="L293" i="4" s="1"/>
  <c r="K293" i="4" s="1"/>
  <c r="J287" i="4"/>
  <c r="L287" i="4" s="1"/>
  <c r="K287" i="4" s="1"/>
  <c r="J302" i="4"/>
  <c r="L302" i="4" s="1"/>
  <c r="K302" i="4" s="1"/>
  <c r="J353" i="4"/>
  <c r="L353" i="4" s="1"/>
  <c r="K353" i="4" s="1"/>
  <c r="J143" i="4"/>
  <c r="L143" i="4" s="1"/>
  <c r="J370" i="4"/>
  <c r="L370" i="4" s="1"/>
  <c r="J334" i="4"/>
  <c r="L334" i="4" s="1"/>
  <c r="K334" i="4" s="1"/>
  <c r="J75" i="4"/>
  <c r="L75" i="4" s="1"/>
  <c r="K75" i="4" s="1"/>
  <c r="J367" i="4"/>
  <c r="L367" i="4" s="1"/>
  <c r="J243" i="4"/>
  <c r="L243" i="4" s="1"/>
  <c r="K243" i="4" s="1"/>
  <c r="J182" i="4"/>
  <c r="L182" i="4" s="1"/>
  <c r="J337" i="4"/>
  <c r="L337" i="4" s="1"/>
  <c r="K337" i="4" s="1"/>
  <c r="J309" i="4"/>
  <c r="L309" i="4" s="1"/>
  <c r="K309" i="4" s="1"/>
  <c r="J111" i="4"/>
  <c r="L111" i="4" s="1"/>
  <c r="K111" i="4" s="1"/>
  <c r="J352" i="4"/>
  <c r="L352" i="4" s="1"/>
  <c r="K352" i="4" s="1"/>
  <c r="J339" i="4"/>
  <c r="L339" i="4" s="1"/>
  <c r="K339" i="4" s="1"/>
  <c r="J222" i="4"/>
  <c r="L222" i="4" s="1"/>
  <c r="K222" i="4" s="1"/>
  <c r="J146" i="4"/>
  <c r="L146" i="4" s="1"/>
  <c r="K146" i="4" s="1"/>
  <c r="J188" i="4"/>
  <c r="L188" i="4" s="1"/>
  <c r="K188" i="4" s="1"/>
  <c r="J385" i="4"/>
  <c r="L385" i="4" s="1"/>
  <c r="J256" i="4"/>
  <c r="L256" i="4" s="1"/>
  <c r="K256" i="4" s="1"/>
  <c r="J355" i="4"/>
  <c r="L355" i="4" s="1"/>
  <c r="K355" i="4" s="1"/>
  <c r="J392" i="4"/>
  <c r="L392" i="4" s="1"/>
  <c r="J74" i="4"/>
  <c r="L74" i="4" s="1"/>
  <c r="K74" i="4" s="1"/>
  <c r="J253" i="4"/>
  <c r="L253" i="4" s="1"/>
  <c r="K253" i="4" s="1"/>
  <c r="J398" i="4"/>
  <c r="L398" i="4" s="1"/>
  <c r="J147" i="4"/>
  <c r="L147" i="4" s="1"/>
  <c r="K147" i="4" s="1"/>
  <c r="J230" i="4"/>
  <c r="L230" i="4" s="1"/>
  <c r="J376" i="4"/>
  <c r="L376" i="4" s="1"/>
  <c r="K376" i="4" s="1"/>
  <c r="J326" i="4"/>
  <c r="L326" i="4" s="1"/>
  <c r="K326" i="4" s="1"/>
  <c r="J249" i="4"/>
  <c r="L249" i="4" s="1"/>
  <c r="J163" i="4"/>
  <c r="L163" i="4" s="1"/>
  <c r="K163" i="4" s="1"/>
  <c r="J397" i="4"/>
  <c r="L397" i="4" s="1"/>
  <c r="J280" i="4"/>
  <c r="L280" i="4" s="1"/>
  <c r="K280" i="4" s="1"/>
  <c r="J257" i="4"/>
  <c r="L257" i="4" s="1"/>
  <c r="K257" i="4" s="1"/>
  <c r="J94" i="4"/>
  <c r="L94" i="4" s="1"/>
  <c r="K94" i="4" s="1"/>
  <c r="J174" i="4"/>
  <c r="L174" i="4" s="1"/>
  <c r="K174" i="4" s="1"/>
  <c r="J242" i="4"/>
  <c r="L242" i="4" s="1"/>
  <c r="K242" i="4" s="1"/>
  <c r="J362" i="4"/>
  <c r="L362" i="4" s="1"/>
  <c r="J371" i="4"/>
  <c r="L371" i="4" s="1"/>
  <c r="J301" i="4"/>
  <c r="L301" i="4" s="1"/>
  <c r="K301" i="4" s="1"/>
  <c r="J270" i="4"/>
  <c r="L270" i="4" s="1"/>
  <c r="K270" i="4" s="1"/>
  <c r="J144" i="4"/>
  <c r="L144" i="4" s="1"/>
  <c r="K144" i="4" s="1"/>
  <c r="J394" i="4"/>
  <c r="L394" i="4" s="1"/>
  <c r="J61" i="4"/>
  <c r="L61" i="4" s="1"/>
  <c r="J278" i="4"/>
  <c r="L278" i="4" s="1"/>
  <c r="K278" i="4" s="1"/>
  <c r="J166" i="4"/>
  <c r="L166" i="4" s="1"/>
  <c r="K166" i="4" s="1"/>
  <c r="J135" i="4"/>
  <c r="L135" i="4" s="1"/>
  <c r="K135" i="4" s="1"/>
  <c r="J411" i="4"/>
  <c r="L411" i="4" s="1"/>
  <c r="K411" i="4" s="1"/>
  <c r="J313" i="4"/>
  <c r="L313" i="4" s="1"/>
  <c r="K313" i="4" s="1"/>
  <c r="J18" i="4"/>
  <c r="L18" i="4" s="1"/>
  <c r="J227" i="4"/>
  <c r="L227" i="4" s="1"/>
  <c r="K227" i="4" s="1"/>
  <c r="J271" i="4"/>
  <c r="L271" i="4" s="1"/>
  <c r="K271" i="4" s="1"/>
  <c r="J224" i="4"/>
  <c r="L224" i="4" s="1"/>
  <c r="K224" i="4" s="1"/>
  <c r="J262" i="4"/>
  <c r="L262" i="4" s="1"/>
  <c r="K262" i="4" s="1"/>
  <c r="J405" i="4"/>
  <c r="L405" i="4" s="1"/>
  <c r="J167" i="4"/>
  <c r="L167" i="4" s="1"/>
  <c r="K167" i="4" s="1"/>
  <c r="J279" i="4"/>
  <c r="L279" i="4" s="1"/>
  <c r="K279" i="4" s="1"/>
  <c r="J88" i="4"/>
  <c r="L88" i="4" s="1"/>
  <c r="K88" i="4" s="1"/>
  <c r="J312" i="4"/>
  <c r="L312" i="4" s="1"/>
  <c r="J265" i="4"/>
  <c r="L265" i="4" s="1"/>
  <c r="K265" i="4" s="1"/>
  <c r="J185" i="4"/>
  <c r="L185" i="4" s="1"/>
  <c r="K185" i="4" s="1"/>
  <c r="J300" i="4"/>
  <c r="L300" i="4" s="1"/>
  <c r="K300" i="4" s="1"/>
  <c r="J368" i="4"/>
  <c r="L368" i="4" s="1"/>
  <c r="J198" i="4"/>
  <c r="L198" i="4" s="1"/>
  <c r="K198" i="4" s="1"/>
  <c r="J401" i="4"/>
  <c r="L401" i="4" s="1"/>
  <c r="J145" i="4"/>
  <c r="L145" i="4" s="1"/>
  <c r="K145" i="4" s="1"/>
  <c r="J96" i="4"/>
  <c r="L96" i="4" s="1"/>
  <c r="K96" i="4" s="1"/>
  <c r="J264" i="4"/>
  <c r="L264" i="4" s="1"/>
  <c r="K264" i="4" s="1"/>
  <c r="J62" i="4"/>
  <c r="L62" i="4" s="1"/>
  <c r="J221" i="4"/>
  <c r="L221" i="4" s="1"/>
  <c r="K221" i="4" s="1"/>
  <c r="J281" i="4"/>
  <c r="L281" i="4" s="1"/>
  <c r="K281" i="4" s="1"/>
  <c r="J250" i="4"/>
  <c r="L250" i="4" s="1"/>
  <c r="K250" i="4" s="1"/>
  <c r="J123" i="4"/>
  <c r="L123" i="4" s="1"/>
  <c r="K123" i="4" s="1"/>
  <c r="J64" i="4"/>
  <c r="L64" i="4" s="1"/>
  <c r="J108" i="4"/>
  <c r="L108" i="4" s="1"/>
  <c r="K108" i="4" s="1"/>
  <c r="J333" i="4"/>
  <c r="L333" i="4" s="1"/>
  <c r="K333" i="4" s="1"/>
  <c r="J117" i="4"/>
  <c r="L117" i="4" s="1"/>
  <c r="K117" i="4" s="1"/>
  <c r="J386" i="4"/>
  <c r="L386" i="4" s="1"/>
  <c r="J136" i="4"/>
  <c r="L136" i="4" s="1"/>
  <c r="K136" i="4" s="1"/>
  <c r="J311" i="4"/>
  <c r="L311" i="4" s="1"/>
  <c r="K311" i="4" s="1"/>
  <c r="J112" i="4"/>
  <c r="L112" i="4" s="1"/>
  <c r="K112" i="4" s="1"/>
  <c r="J395" i="4"/>
  <c r="L395" i="4" s="1"/>
  <c r="J129" i="4"/>
  <c r="L129" i="4" s="1"/>
  <c r="K129" i="4" s="1"/>
  <c r="J191" i="4"/>
  <c r="L191" i="4" s="1"/>
  <c r="K191" i="4" s="1"/>
  <c r="J399" i="4"/>
  <c r="L399" i="4" s="1"/>
  <c r="J99" i="4"/>
  <c r="L99" i="4" s="1"/>
  <c r="K99" i="4" s="1"/>
  <c r="J396" i="4"/>
  <c r="L396" i="4" s="1"/>
  <c r="J176" i="4"/>
  <c r="L176" i="4" s="1"/>
  <c r="K176" i="4" s="1"/>
  <c r="J379" i="4"/>
  <c r="L379" i="4" s="1"/>
  <c r="K379" i="4" s="1"/>
  <c r="J116" i="4"/>
  <c r="L116" i="4" s="1"/>
  <c r="K116" i="4" s="1"/>
  <c r="J148" i="4"/>
  <c r="L148" i="4" s="1"/>
  <c r="K148" i="4" s="1"/>
  <c r="J87" i="4"/>
  <c r="L87" i="4" s="1"/>
  <c r="K87" i="4" s="1"/>
  <c r="J201" i="4"/>
  <c r="L201" i="4" s="1"/>
  <c r="J290" i="4"/>
  <c r="L290" i="4" s="1"/>
  <c r="K290" i="4" s="1"/>
  <c r="J407" i="4"/>
  <c r="L407" i="4" s="1"/>
  <c r="J212" i="4"/>
  <c r="L212" i="4" s="1"/>
  <c r="K212" i="4" s="1"/>
  <c r="J156" i="4"/>
  <c r="L156" i="4" s="1"/>
  <c r="K156" i="4" s="1"/>
  <c r="J228" i="4"/>
  <c r="L228" i="4" s="1"/>
  <c r="K228" i="4" s="1"/>
  <c r="J273" i="4"/>
  <c r="L273" i="4" s="1"/>
  <c r="K273" i="4" s="1"/>
  <c r="J408" i="4"/>
  <c r="L408" i="4" s="1"/>
  <c r="J93" i="4"/>
  <c r="L93" i="4" s="1"/>
  <c r="K93" i="4" s="1"/>
  <c r="J277" i="4"/>
  <c r="L277" i="4" s="1"/>
  <c r="K277" i="4" s="1"/>
  <c r="J350" i="4"/>
  <c r="L350" i="4" s="1"/>
  <c r="K350" i="4" s="1"/>
  <c r="J215" i="4"/>
  <c r="L215" i="4" s="1"/>
  <c r="K215" i="4" s="1"/>
  <c r="J151" i="4"/>
  <c r="L151" i="4" s="1"/>
  <c r="K151" i="4" s="1"/>
  <c r="J216" i="4"/>
  <c r="L216" i="4" s="1"/>
  <c r="K216" i="4" s="1"/>
  <c r="J134" i="4"/>
  <c r="L134" i="4" s="1"/>
  <c r="K134" i="4" s="1"/>
  <c r="J325" i="4"/>
  <c r="L325" i="4" s="1"/>
  <c r="K325" i="4" s="1"/>
  <c r="J269" i="4"/>
  <c r="L269" i="4" s="1"/>
  <c r="K269" i="4" s="1"/>
  <c r="J354" i="4"/>
  <c r="L354" i="4" s="1"/>
  <c r="K354" i="4" s="1"/>
  <c r="J404" i="4"/>
  <c r="L404" i="4" s="1"/>
  <c r="J233" i="4"/>
  <c r="L233" i="4" s="1"/>
  <c r="K233" i="4" s="1"/>
  <c r="J190" i="4"/>
  <c r="L190" i="4" s="1"/>
  <c r="K190" i="4" s="1"/>
  <c r="J149" i="4"/>
  <c r="L149" i="4" s="1"/>
  <c r="J372" i="4"/>
  <c r="L372" i="4" s="1"/>
  <c r="K372" i="4" s="1"/>
  <c r="J234" i="4"/>
  <c r="L234" i="4" s="1"/>
  <c r="K234" i="4" s="1"/>
  <c r="J220" i="4"/>
  <c r="L220" i="4" s="1"/>
  <c r="K220" i="4" s="1"/>
  <c r="J168" i="4"/>
  <c r="L168" i="4" s="1"/>
  <c r="K168" i="4" s="1"/>
  <c r="J410" i="4"/>
  <c r="L410" i="4" s="1"/>
  <c r="K410" i="4" s="1"/>
  <c r="J71" i="4"/>
  <c r="L71" i="4" s="1"/>
  <c r="K71" i="4" s="1"/>
  <c r="J347" i="4"/>
  <c r="L347" i="4" s="1"/>
  <c r="K347" i="4" s="1"/>
  <c r="J184" i="4"/>
  <c r="L184" i="4" s="1"/>
  <c r="K184" i="4" s="1"/>
  <c r="J120" i="4"/>
  <c r="L120" i="4" s="1"/>
  <c r="K120" i="4" s="1"/>
  <c r="J291" i="4"/>
  <c r="L291" i="4" s="1"/>
  <c r="K291" i="4" s="1"/>
  <c r="J318" i="4"/>
  <c r="L318" i="4" s="1"/>
  <c r="K318" i="4" s="1"/>
  <c r="J340" i="4"/>
  <c r="L340" i="4" s="1"/>
  <c r="K340" i="4" s="1"/>
  <c r="J342" i="4"/>
  <c r="L342" i="4" s="1"/>
  <c r="K342" i="4" s="1"/>
  <c r="J343" i="4"/>
  <c r="L343" i="4" s="1"/>
  <c r="K343" i="4" s="1"/>
  <c r="J186" i="4"/>
  <c r="L186" i="4" s="1"/>
  <c r="J282" i="4"/>
  <c r="L282" i="4" s="1"/>
  <c r="K282" i="4" s="1"/>
  <c r="J223" i="4"/>
  <c r="L223" i="4" s="1"/>
  <c r="K223" i="4" s="1"/>
  <c r="J126" i="4"/>
  <c r="L126" i="4" s="1"/>
  <c r="K126" i="4" s="1"/>
  <c r="J208" i="4"/>
  <c r="L208" i="4" s="1"/>
  <c r="K208" i="4" s="1"/>
  <c r="J331" i="4"/>
  <c r="L331" i="4" s="1"/>
  <c r="K331" i="4" s="1"/>
  <c r="J161" i="4"/>
  <c r="L161" i="4" s="1"/>
  <c r="K161" i="4" s="1"/>
  <c r="J122" i="4"/>
  <c r="L122" i="4" s="1"/>
  <c r="K122" i="4" s="1"/>
  <c r="J237" i="4"/>
  <c r="L237" i="4" s="1"/>
  <c r="K237" i="4" s="1"/>
  <c r="J357" i="4"/>
  <c r="L357" i="4" s="1"/>
  <c r="K357" i="4" s="1"/>
  <c r="J107" i="4"/>
  <c r="L107" i="4" s="1"/>
  <c r="K107" i="4" s="1"/>
  <c r="J344" i="4"/>
  <c r="L344" i="4" s="1"/>
  <c r="K344" i="4" s="1"/>
  <c r="J382" i="4"/>
  <c r="L382" i="4" s="1"/>
  <c r="K382" i="4" s="1"/>
  <c r="J320" i="4"/>
  <c r="L320" i="4" s="1"/>
  <c r="K320" i="4" s="1"/>
  <c r="J346" i="4"/>
  <c r="L346" i="4" s="1"/>
  <c r="K346" i="4" s="1"/>
  <c r="J364" i="4"/>
  <c r="L364" i="4" s="1"/>
  <c r="J79" i="4"/>
  <c r="L79" i="4" s="1"/>
  <c r="K79" i="4" s="1"/>
  <c r="J128" i="4"/>
  <c r="L128" i="4" s="1"/>
  <c r="K128" i="4" s="1"/>
  <c r="J261" i="4"/>
  <c r="L261" i="4" s="1"/>
  <c r="K261" i="4" s="1"/>
  <c r="J275" i="4"/>
  <c r="L275" i="4" s="1"/>
  <c r="K275" i="4" s="1"/>
  <c r="J236" i="4"/>
  <c r="L236" i="4" s="1"/>
  <c r="K236" i="4" s="1"/>
  <c r="J283" i="4"/>
  <c r="L283" i="4" s="1"/>
  <c r="K283" i="4" s="1"/>
  <c r="J127" i="4"/>
  <c r="L127" i="4" s="1"/>
  <c r="K127" i="4" s="1"/>
  <c r="J229" i="4"/>
  <c r="L229" i="4" s="1"/>
  <c r="K229" i="4" s="1"/>
  <c r="J154" i="4"/>
  <c r="L154" i="4" s="1"/>
  <c r="J252" i="4"/>
  <c r="L252" i="4" s="1"/>
  <c r="K252" i="4" s="1"/>
  <c r="J272" i="4"/>
  <c r="L272" i="4" s="1"/>
  <c r="K272" i="4" s="1"/>
  <c r="J286" i="4"/>
  <c r="L286" i="4" s="1"/>
  <c r="K286" i="4" s="1"/>
  <c r="J200" i="4"/>
  <c r="L200" i="4" s="1"/>
  <c r="K200" i="4" s="1"/>
  <c r="J232" i="4"/>
  <c r="L232" i="4" s="1"/>
  <c r="J180" i="4"/>
  <c r="L180" i="4" s="1"/>
  <c r="K180" i="4" s="1"/>
  <c r="J406" i="4"/>
  <c r="L406" i="4" s="1"/>
  <c r="J16" i="4"/>
  <c r="L16" i="4" s="1"/>
  <c r="J383" i="4"/>
  <c r="L383" i="4" s="1"/>
  <c r="K383" i="4" s="1"/>
  <c r="J187" i="4"/>
  <c r="L187" i="4" s="1"/>
  <c r="J388" i="4"/>
  <c r="L388" i="4" s="1"/>
  <c r="J336" i="4"/>
  <c r="L336" i="4" s="1"/>
  <c r="K336" i="4" s="1"/>
  <c r="J315" i="4"/>
  <c r="L315" i="4" s="1"/>
  <c r="K315" i="4" s="1"/>
  <c r="J217" i="4"/>
  <c r="L217" i="4" s="1"/>
  <c r="K217" i="4" s="1"/>
  <c r="J251" i="4"/>
  <c r="L251" i="4" s="1"/>
  <c r="K251" i="4" s="1"/>
  <c r="J115" i="4"/>
  <c r="L115" i="4" s="1"/>
  <c r="K115" i="4" s="1"/>
  <c r="J316" i="4"/>
  <c r="L316" i="4" s="1"/>
  <c r="K316" i="4" s="1"/>
  <c r="J97" i="4"/>
  <c r="L97" i="4" s="1"/>
  <c r="J131" i="4"/>
  <c r="L131" i="4" s="1"/>
  <c r="K131" i="4" s="1"/>
  <c r="J246" i="4"/>
  <c r="L246" i="4" s="1"/>
  <c r="K246" i="4" s="1"/>
  <c r="J141" i="4"/>
  <c r="L141" i="4" s="1"/>
  <c r="K141" i="4" s="1"/>
  <c r="J306" i="4"/>
  <c r="L306" i="4" s="1"/>
  <c r="K306" i="4" s="1"/>
  <c r="J402" i="4"/>
  <c r="L402" i="4" s="1"/>
  <c r="J369" i="4"/>
  <c r="L369" i="4" s="1"/>
  <c r="J175" i="4"/>
  <c r="L175" i="4" s="1"/>
  <c r="K175" i="4" s="1"/>
  <c r="J299" i="4"/>
  <c r="L299" i="4" s="1"/>
  <c r="K299" i="4" s="1"/>
  <c r="J348" i="4"/>
  <c r="L348" i="4" s="1"/>
  <c r="K348" i="4" s="1"/>
  <c r="J332" i="4"/>
  <c r="L332" i="4" s="1"/>
  <c r="K332" i="4" s="1"/>
  <c r="J106" i="4"/>
  <c r="L106" i="4" s="1"/>
  <c r="K106" i="4" s="1"/>
  <c r="J140" i="4"/>
  <c r="L140" i="4" s="1"/>
  <c r="K140" i="4" s="1"/>
  <c r="J387" i="4"/>
  <c r="L387" i="4" s="1"/>
  <c r="J329" i="4"/>
  <c r="L329" i="4" s="1"/>
  <c r="J73" i="4"/>
  <c r="L73" i="4" s="1"/>
  <c r="K73" i="4" s="1"/>
  <c r="J285" i="4"/>
  <c r="L285" i="4" s="1"/>
  <c r="K285" i="4" s="1"/>
  <c r="J295" i="4"/>
  <c r="L295" i="4" s="1"/>
  <c r="K295" i="4" s="1"/>
  <c r="J138" i="4"/>
  <c r="L138" i="4" s="1"/>
  <c r="K138" i="4" s="1"/>
  <c r="J181" i="4"/>
  <c r="L181" i="4" s="1"/>
  <c r="K181" i="4" s="1"/>
  <c r="J351" i="4"/>
  <c r="L351" i="4" s="1"/>
  <c r="K351" i="4" s="1"/>
  <c r="J110" i="4"/>
  <c r="L110" i="4" s="1"/>
  <c r="K110" i="4" s="1"/>
  <c r="J324" i="4"/>
  <c r="L324" i="4" s="1"/>
  <c r="K324" i="4" s="1"/>
  <c r="J409" i="4"/>
  <c r="L409" i="4" s="1"/>
  <c r="K409" i="4" s="1"/>
  <c r="J72" i="4"/>
  <c r="L72" i="4" s="1"/>
  <c r="K72" i="4" s="1"/>
  <c r="J255" i="4"/>
  <c r="L255" i="4" s="1"/>
  <c r="K255" i="4" s="1"/>
  <c r="J356" i="4"/>
  <c r="L356" i="4" s="1"/>
  <c r="K356" i="4" s="1"/>
  <c r="J125" i="4"/>
  <c r="L125" i="4" s="1"/>
  <c r="K125" i="4" s="1"/>
  <c r="J218" i="4"/>
  <c r="L218" i="4" s="1"/>
  <c r="K218" i="4" s="1"/>
  <c r="J305" i="4"/>
  <c r="L305" i="4" s="1"/>
  <c r="J219" i="4"/>
  <c r="L219" i="4" s="1"/>
  <c r="K219" i="4" s="1"/>
  <c r="J121" i="4"/>
  <c r="L121" i="4" s="1"/>
  <c r="K121" i="4" s="1"/>
  <c r="J335" i="4"/>
  <c r="L335" i="4" s="1"/>
  <c r="K335" i="4" s="1"/>
  <c r="J238" i="4"/>
  <c r="L238" i="4" s="1"/>
  <c r="K238" i="4" s="1"/>
  <c r="J225" i="4"/>
  <c r="L225" i="4" s="1"/>
  <c r="K225" i="4" s="1"/>
  <c r="J58" i="4"/>
  <c r="L58" i="4" s="1"/>
  <c r="J162" i="4"/>
  <c r="L162" i="4" s="1"/>
  <c r="K162" i="4" s="1"/>
  <c r="J17" i="4"/>
  <c r="L17" i="4" s="1"/>
  <c r="J254" i="4"/>
  <c r="L254" i="4" s="1"/>
  <c r="K254" i="4" s="1"/>
  <c r="J77" i="4"/>
  <c r="L77" i="4" s="1"/>
  <c r="K77" i="4" s="1"/>
  <c r="J276" i="4"/>
  <c r="L276" i="4" s="1"/>
  <c r="K276" i="4" s="1"/>
  <c r="J199" i="4"/>
  <c r="L199" i="4" s="1"/>
  <c r="K199" i="4" s="1"/>
  <c r="J158" i="4"/>
  <c r="L158" i="4" s="1"/>
  <c r="K158" i="4" s="1"/>
  <c r="J373" i="4"/>
  <c r="L373" i="4" s="1"/>
  <c r="K373" i="4" s="1"/>
  <c r="J416" i="4"/>
  <c r="L416" i="4" s="1"/>
  <c r="K416" i="4" s="1"/>
  <c r="J314" i="4"/>
  <c r="L314" i="4" s="1"/>
  <c r="K314" i="4" s="1"/>
  <c r="J20" i="4"/>
  <c r="L20" i="4" s="1"/>
  <c r="J78" i="4"/>
  <c r="L78" i="4" s="1"/>
  <c r="K78" i="4" s="1"/>
  <c r="J209" i="4"/>
  <c r="L209" i="4" s="1"/>
  <c r="K209" i="4" s="1"/>
  <c r="J239" i="4"/>
  <c r="L239" i="4" s="1"/>
  <c r="K239" i="4" s="1"/>
  <c r="J298" i="4"/>
  <c r="L298" i="4" s="1"/>
  <c r="K298" i="4" s="1"/>
  <c r="J321" i="4"/>
  <c r="L321" i="4" s="1"/>
  <c r="K321" i="4" s="1"/>
  <c r="J51" i="4"/>
  <c r="L51" i="4" s="1"/>
  <c r="J390" i="4"/>
  <c r="L390" i="4" s="1"/>
  <c r="J366" i="4"/>
  <c r="L366" i="4" s="1"/>
  <c r="J393" i="4"/>
  <c r="L393" i="4" s="1"/>
  <c r="J328" i="4"/>
  <c r="L328" i="4" s="1"/>
  <c r="K328" i="4" s="1"/>
  <c r="J414" i="4"/>
  <c r="L414" i="4" s="1"/>
  <c r="K414" i="4" s="1"/>
  <c r="J378" i="4"/>
  <c r="L378" i="4" s="1"/>
  <c r="K378" i="4" s="1"/>
  <c r="J345" i="4"/>
  <c r="L345" i="4" s="1"/>
  <c r="K345" i="4" s="1"/>
  <c r="J403" i="4"/>
  <c r="L403" i="4" s="1"/>
  <c r="J183" i="4"/>
  <c r="L183" i="4" s="1"/>
  <c r="K183" i="4" s="1"/>
  <c r="J413" i="4"/>
  <c r="L413" i="4" s="1"/>
  <c r="K413" i="4" s="1"/>
  <c r="J157" i="4"/>
  <c r="L157" i="4" s="1"/>
  <c r="K157" i="4" s="1"/>
  <c r="J196" i="4"/>
  <c r="L196" i="4" s="1"/>
  <c r="K196" i="4" s="1"/>
  <c r="J203" i="4"/>
  <c r="L203" i="4" s="1"/>
  <c r="J155" i="4"/>
  <c r="L155" i="4" s="1"/>
  <c r="K155" i="4" s="1"/>
  <c r="J258" i="4"/>
  <c r="L258" i="4" s="1"/>
  <c r="K258" i="4" s="1"/>
  <c r="J341" i="4"/>
  <c r="L341" i="4" s="1"/>
  <c r="K341" i="4" s="1"/>
  <c r="J389" i="4"/>
  <c r="L389" i="4" s="1"/>
  <c r="J267" i="4"/>
  <c r="L267" i="4" s="1"/>
  <c r="K267" i="4" s="1"/>
  <c r="J338" i="4"/>
  <c r="L338" i="4" s="1"/>
  <c r="K338" i="4" s="1"/>
  <c r="J303" i="4"/>
  <c r="L303" i="4" s="1"/>
  <c r="K303" i="4" s="1"/>
  <c r="J319" i="4"/>
  <c r="L319" i="4" s="1"/>
  <c r="K319" i="4" s="1"/>
  <c r="J240" i="4"/>
  <c r="L240" i="4" s="1"/>
  <c r="K240" i="4" s="1"/>
  <c r="J381" i="4"/>
  <c r="L381" i="4" s="1"/>
  <c r="K381" i="4" s="1"/>
  <c r="J259" i="4"/>
  <c r="L259" i="4" s="1"/>
  <c r="K259" i="4" s="1"/>
  <c r="J375" i="4"/>
  <c r="L375" i="4" s="1"/>
  <c r="K375" i="4" s="1"/>
  <c r="J284" i="4"/>
  <c r="L284" i="4" s="1"/>
  <c r="K284" i="4" s="1"/>
  <c r="J67" i="4"/>
  <c r="L67" i="4" s="1"/>
  <c r="J98" i="4"/>
  <c r="L98" i="4" s="1"/>
  <c r="J169" i="4"/>
  <c r="L169" i="4" s="1"/>
  <c r="K169" i="4" s="1"/>
  <c r="J150" i="4"/>
  <c r="L150" i="4" s="1"/>
  <c r="K150" i="4" s="1"/>
  <c r="G1" i="2"/>
  <c r="V9" i="2" l="1"/>
  <c r="Q9" i="2"/>
  <c r="L9" i="2"/>
  <c r="G9" i="2"/>
  <c r="B9" i="2"/>
  <c r="C10" i="2"/>
  <c r="W10" i="2" s="1"/>
  <c r="R10" i="2" l="1"/>
  <c r="H10" i="2"/>
  <c r="M10" i="2"/>
  <c r="J1" i="2" l="1"/>
  <c r="I1" i="2"/>
  <c r="H1" i="2"/>
  <c r="F1" i="2"/>
  <c r="E1" i="2"/>
  <c r="D1" i="2"/>
  <c r="C1" i="2"/>
  <c r="B1" i="2"/>
  <c r="A2" i="2" s="1"/>
  <c r="A3" i="2" l="1"/>
  <c r="A4" i="2"/>
  <c r="H133" i="1"/>
  <c r="H134" i="1"/>
  <c r="H135" i="1"/>
  <c r="H136" i="1"/>
  <c r="H137" i="1"/>
  <c r="H138" i="1"/>
  <c r="C168" i="1"/>
  <c r="O126" i="1"/>
  <c r="O125" i="1"/>
  <c r="I126" i="1"/>
  <c r="I125" i="1"/>
  <c r="C126" i="1"/>
  <c r="C125" i="1"/>
  <c r="O84" i="1"/>
  <c r="O83" i="1"/>
  <c r="I84" i="1"/>
  <c r="I83" i="1"/>
  <c r="C84" i="1"/>
  <c r="C83" i="1"/>
  <c r="O42" i="1"/>
  <c r="O41" i="1"/>
  <c r="H139" i="1"/>
  <c r="H140" i="1"/>
  <c r="H141" i="1"/>
  <c r="H142" i="1"/>
  <c r="B12" i="2"/>
  <c r="D45" i="2"/>
  <c r="Q124" i="1" l="1"/>
  <c r="J81" i="4"/>
  <c r="L81" i="4" s="1"/>
  <c r="K81" i="4" s="1"/>
  <c r="J153" i="4"/>
  <c r="L153" i="4" s="1"/>
  <c r="K153" i="4" s="1"/>
  <c r="J189" i="4"/>
  <c r="L189" i="4" s="1"/>
  <c r="J142" i="1"/>
  <c r="J141" i="1"/>
  <c r="J140" i="1"/>
  <c r="J139" i="1"/>
  <c r="J138" i="1"/>
  <c r="J137" i="1"/>
  <c r="J136" i="1"/>
  <c r="J135" i="1"/>
  <c r="J134" i="1"/>
  <c r="B45" i="1"/>
  <c r="B87" i="1" s="1"/>
  <c r="B129" i="1" s="1"/>
  <c r="I42" i="1"/>
  <c r="C42" i="1"/>
  <c r="I41" i="1"/>
  <c r="C41" i="1"/>
  <c r="H3" i="1"/>
  <c r="H45" i="1" s="1"/>
  <c r="H87" i="1" s="1"/>
  <c r="D36" i="2"/>
  <c r="C13" i="2"/>
  <c r="B22" i="2"/>
  <c r="C15" i="2"/>
  <c r="B37" i="2"/>
  <c r="E37" i="2"/>
  <c r="C35" i="2"/>
  <c r="C37" i="2"/>
  <c r="C20" i="2"/>
  <c r="D42" i="2"/>
  <c r="E41" i="2"/>
  <c r="E12" i="2"/>
  <c r="D29" i="2"/>
  <c r="D43" i="2"/>
  <c r="C18" i="2"/>
  <c r="E43" i="2"/>
  <c r="E16" i="2"/>
  <c r="D41" i="2"/>
  <c r="D24" i="2"/>
  <c r="E45" i="2"/>
  <c r="E26" i="2"/>
  <c r="E31" i="2"/>
  <c r="D21" i="2"/>
  <c r="C32" i="2"/>
  <c r="C29" i="2"/>
  <c r="C40" i="2"/>
  <c r="B15" i="2"/>
  <c r="C27" i="2"/>
  <c r="E39" i="2"/>
  <c r="E34" i="2"/>
  <c r="C30" i="2"/>
  <c r="C44" i="2"/>
  <c r="C19" i="2"/>
  <c r="B20" i="2"/>
  <c r="C25" i="2"/>
  <c r="D37" i="2"/>
  <c r="C36" i="2"/>
  <c r="B25" i="2"/>
  <c r="B19" i="2"/>
  <c r="D13" i="2"/>
  <c r="D30" i="2"/>
  <c r="E30" i="2"/>
  <c r="D19" i="2"/>
  <c r="D15" i="2"/>
  <c r="E27" i="2"/>
  <c r="B31" i="2"/>
  <c r="E18" i="2"/>
  <c r="E28" i="2"/>
  <c r="B30" i="2"/>
  <c r="E42" i="2"/>
  <c r="D14" i="2"/>
  <c r="B42" i="2"/>
  <c r="C31" i="2"/>
  <c r="E25" i="2"/>
  <c r="D27" i="2"/>
  <c r="D35" i="2"/>
  <c r="E32" i="2"/>
  <c r="E38" i="2"/>
  <c r="B39" i="2"/>
  <c r="D28" i="2"/>
  <c r="E20" i="2"/>
  <c r="B17" i="2"/>
  <c r="C45" i="2"/>
  <c r="D26" i="2"/>
  <c r="C39" i="2"/>
  <c r="C38" i="2"/>
  <c r="D12" i="2"/>
  <c r="D31" i="2"/>
  <c r="B14" i="2"/>
  <c r="E21" i="2"/>
  <c r="E40" i="2"/>
  <c r="E36" i="2"/>
  <c r="B29" i="2"/>
  <c r="B24" i="2"/>
  <c r="B27" i="2"/>
  <c r="B28" i="2"/>
  <c r="C17" i="2"/>
  <c r="D44" i="2"/>
  <c r="C12" i="2"/>
  <c r="D20" i="2"/>
  <c r="D38" i="2"/>
  <c r="C34" i="2"/>
  <c r="D40" i="2"/>
  <c r="C43" i="2"/>
  <c r="D34" i="2"/>
  <c r="D18" i="2"/>
  <c r="B33" i="2"/>
  <c r="C24" i="2"/>
  <c r="C22" i="2"/>
  <c r="B13" i="2"/>
  <c r="B40" i="2"/>
  <c r="B35" i="2"/>
  <c r="B43" i="2"/>
  <c r="E13" i="2"/>
  <c r="D32" i="2"/>
  <c r="D25" i="2"/>
  <c r="D23" i="2"/>
  <c r="E35" i="2"/>
  <c r="D22" i="2"/>
  <c r="C28" i="2"/>
  <c r="B34" i="2"/>
  <c r="E15" i="2"/>
  <c r="C21" i="2"/>
  <c r="C23" i="2"/>
  <c r="B23" i="2"/>
  <c r="E22" i="2"/>
  <c r="C16" i="2"/>
  <c r="D16" i="2"/>
  <c r="C42" i="2"/>
  <c r="B26" i="2"/>
  <c r="B45" i="2"/>
  <c r="E33" i="2"/>
  <c r="E14" i="2"/>
  <c r="E24" i="2"/>
  <c r="B32" i="2"/>
  <c r="B36" i="2"/>
  <c r="B21" i="2"/>
  <c r="C33" i="2"/>
  <c r="E23" i="2"/>
  <c r="D17" i="2"/>
  <c r="D33" i="2"/>
  <c r="E17" i="2"/>
  <c r="E19" i="2"/>
  <c r="E29" i="2"/>
  <c r="E44" i="2"/>
  <c r="B38" i="2"/>
  <c r="B41" i="2"/>
  <c r="C14" i="2"/>
  <c r="B44" i="2"/>
  <c r="C26" i="2"/>
  <c r="C41" i="2"/>
  <c r="B16" i="2"/>
  <c r="D39" i="2"/>
  <c r="B18" i="2"/>
  <c r="J194" i="4" l="1"/>
  <c r="L194" i="4" s="1"/>
  <c r="J308" i="4"/>
  <c r="L308" i="4" s="1"/>
  <c r="J195" i="4"/>
  <c r="L195" i="4" s="1"/>
  <c r="J9" i="4"/>
  <c r="L9" i="4" s="1"/>
  <c r="J15" i="4"/>
  <c r="L15" i="4" s="1"/>
  <c r="J69" i="4"/>
  <c r="L69" i="4" s="1"/>
  <c r="J11" i="4"/>
  <c r="L11" i="4" s="1"/>
  <c r="J65" i="4"/>
  <c r="L65" i="4" s="1"/>
  <c r="J10" i="4"/>
  <c r="L10" i="4" s="1"/>
  <c r="J12" i="4"/>
  <c r="L12" i="4" s="1"/>
  <c r="J13" i="4"/>
  <c r="L13" i="4" s="1"/>
  <c r="J14" i="4"/>
  <c r="L14" i="4" s="1"/>
  <c r="J8" i="4"/>
  <c r="L8" i="4" s="1"/>
  <c r="J43" i="4"/>
  <c r="L43" i="4" s="1"/>
  <c r="J39" i="4"/>
  <c r="L39" i="4" s="1"/>
  <c r="J40" i="4"/>
  <c r="L40" i="4" s="1"/>
  <c r="J7" i="4"/>
  <c r="L7" i="4" s="1"/>
  <c r="J38" i="4"/>
  <c r="L38" i="4" s="1"/>
  <c r="J82" i="4"/>
  <c r="L82" i="4" s="1"/>
  <c r="K82" i="4" s="1"/>
  <c r="J139" i="4"/>
  <c r="L139" i="4" s="1"/>
  <c r="K139" i="4" s="1"/>
  <c r="J160" i="4"/>
  <c r="L160" i="4" s="1"/>
  <c r="K160" i="4" s="1"/>
  <c r="J266" i="4"/>
  <c r="L266" i="4" s="1"/>
  <c r="K266" i="4" s="1"/>
  <c r="J80" i="4"/>
  <c r="L80" i="4" s="1"/>
  <c r="K80" i="4" s="1"/>
  <c r="J170" i="4"/>
  <c r="L170" i="4" s="1"/>
  <c r="K170" i="4" s="1"/>
  <c r="J130" i="4"/>
  <c r="L130" i="4" s="1"/>
  <c r="K130" i="4" s="1"/>
  <c r="J330" i="4"/>
  <c r="L330" i="4" s="1"/>
  <c r="K330" i="4" s="1"/>
  <c r="J213" i="4"/>
  <c r="L213" i="4" s="1"/>
  <c r="K213" i="4" s="1"/>
  <c r="J118" i="4"/>
  <c r="L118" i="4" s="1"/>
  <c r="K118" i="4" s="1"/>
  <c r="J152" i="4"/>
  <c r="L152" i="4" s="1"/>
  <c r="K152" i="4" s="1"/>
  <c r="J165" i="4"/>
  <c r="L165" i="4" s="1"/>
  <c r="K165" i="4" s="1"/>
  <c r="J44" i="4"/>
  <c r="L44" i="4" s="1"/>
  <c r="J42" i="4"/>
  <c r="L42" i="4" s="1"/>
  <c r="J41" i="4"/>
  <c r="L41" i="4" s="1"/>
  <c r="J45" i="4"/>
  <c r="L45" i="4" s="1"/>
  <c r="J317" i="4"/>
  <c r="L317" i="4" s="1"/>
  <c r="J193" i="4"/>
  <c r="L193" i="4" s="1"/>
  <c r="J143" i="1"/>
  <c r="N3" i="1"/>
  <c r="N45" i="1" s="1"/>
  <c r="N87" i="1" s="1"/>
  <c r="J35" i="4" l="1"/>
  <c r="L35" i="4" s="1"/>
  <c r="J21" i="4"/>
  <c r="L21" i="4" s="1"/>
  <c r="J56" i="4"/>
  <c r="L56" i="4" s="1"/>
  <c r="J76" i="4"/>
  <c r="L76" i="4" s="1"/>
  <c r="K76" i="4" s="1"/>
  <c r="J296" i="4"/>
  <c r="L296" i="4" s="1"/>
  <c r="K296" i="4" s="1"/>
  <c r="J92" i="4"/>
  <c r="L92" i="4" s="1"/>
  <c r="K92" i="4" s="1"/>
  <c r="J53" i="4"/>
  <c r="L53" i="4" s="1"/>
  <c r="J59" i="4"/>
  <c r="L59" i="4" s="1"/>
  <c r="J68" i="4"/>
  <c r="L68" i="4" s="1"/>
  <c r="K68" i="4" s="1"/>
  <c r="J50" i="4"/>
  <c r="L50" i="4" s="1"/>
  <c r="J49" i="4"/>
  <c r="L49" i="4" s="1"/>
  <c r="J52" i="4"/>
  <c r="L52" i="4" s="1"/>
  <c r="J60" i="4"/>
  <c r="L60" i="4" s="1"/>
  <c r="J66" i="4"/>
  <c r="L66" i="4" s="1"/>
  <c r="J86" i="4"/>
  <c r="L86" i="4" s="1"/>
  <c r="K86" i="4" s="1"/>
  <c r="J34" i="4"/>
  <c r="L34" i="4" s="1"/>
  <c r="J55" i="4"/>
  <c r="L55" i="4" s="1"/>
  <c r="J57" i="4"/>
  <c r="L57" i="4" s="1"/>
  <c r="J25" i="4"/>
  <c r="L25" i="4" s="1"/>
  <c r="J85" i="4"/>
  <c r="L85" i="4" s="1"/>
  <c r="K85" i="4" s="1"/>
  <c r="J31" i="4"/>
  <c r="L31" i="4" s="1"/>
  <c r="J46" i="4"/>
  <c r="L46" i="4" s="1"/>
  <c r="J23" i="4"/>
  <c r="L23" i="4" s="1"/>
  <c r="J36" i="4"/>
  <c r="L36" i="4" s="1"/>
  <c r="J27" i="4"/>
  <c r="L27" i="4" s="1"/>
  <c r="J33" i="4"/>
  <c r="L33" i="4" s="1"/>
  <c r="J22" i="4"/>
  <c r="L22" i="4" s="1"/>
  <c r="K308" i="4" s="1"/>
  <c r="J28" i="4"/>
  <c r="L28" i="4" s="1"/>
  <c r="J32" i="4"/>
  <c r="L32" i="4" s="1"/>
  <c r="J24" i="4"/>
  <c r="L24" i="4" s="1"/>
  <c r="J26" i="4"/>
  <c r="L26" i="4" s="1"/>
  <c r="J30" i="4"/>
  <c r="L30" i="4" s="1"/>
  <c r="J29" i="4"/>
  <c r="L29" i="4" s="1"/>
  <c r="J37" i="4"/>
  <c r="L37" i="4" s="1"/>
  <c r="K317" i="4"/>
  <c r="E40" i="1"/>
  <c r="K124" i="1"/>
  <c r="K40" i="1"/>
  <c r="E82" i="1"/>
  <c r="E124" i="1"/>
  <c r="Q40" i="1"/>
  <c r="K82" i="1"/>
  <c r="E166" i="1"/>
  <c r="Q82" i="1"/>
  <c r="D46" i="2"/>
  <c r="K474" i="4" l="1"/>
  <c r="K203" i="4"/>
  <c r="K230" i="4"/>
  <c r="K322" i="4"/>
  <c r="K143" i="4"/>
  <c r="K312" i="4"/>
  <c r="K305" i="4"/>
  <c r="K329" i="4"/>
  <c r="K83" i="4"/>
  <c r="K154" i="4"/>
  <c r="K69" i="4"/>
  <c r="K201" i="4"/>
  <c r="K67" i="4"/>
  <c r="K187" i="4"/>
  <c r="K98" i="4"/>
  <c r="K102" i="4"/>
  <c r="K249" i="4"/>
  <c r="K182" i="4"/>
  <c r="K186" i="4"/>
  <c r="K149" i="4"/>
  <c r="K232" i="4"/>
  <c r="K97" i="4"/>
  <c r="K177" i="4"/>
  <c r="K54" i="4"/>
  <c r="K20" i="4"/>
  <c r="K55" i="4"/>
  <c r="K17" i="4"/>
  <c r="K59" i="4"/>
  <c r="K62" i="4"/>
  <c r="K48" i="4"/>
  <c r="K61" i="4"/>
  <c r="K60" i="4"/>
  <c r="K47" i="4"/>
  <c r="K51" i="4"/>
  <c r="K66" i="4"/>
  <c r="K63" i="4"/>
  <c r="K52" i="4"/>
  <c r="K16" i="4"/>
  <c r="K19" i="4"/>
  <c r="K53" i="4"/>
  <c r="K49" i="4"/>
  <c r="K56" i="4"/>
  <c r="K18" i="4"/>
  <c r="K58" i="4"/>
  <c r="K57" i="4"/>
  <c r="K50" i="4"/>
  <c r="K21" i="4"/>
  <c r="K64" i="4"/>
  <c r="K65" i="4"/>
  <c r="K408" i="4"/>
  <c r="K407" i="4"/>
  <c r="K406" i="4"/>
  <c r="K405" i="4"/>
  <c r="K404" i="4"/>
  <c r="K393" i="4"/>
  <c r="K403" i="4"/>
  <c r="K394" i="4"/>
  <c r="K398" i="4"/>
  <c r="K400" i="4"/>
  <c r="K392" i="4"/>
  <c r="K370" i="4"/>
  <c r="K366" i="4"/>
  <c r="K387" i="4"/>
  <c r="K369" i="4"/>
  <c r="K363" i="4"/>
  <c r="K386" i="4"/>
  <c r="K390" i="4"/>
  <c r="K396" i="4"/>
  <c r="K401" i="4"/>
  <c r="K385" i="4"/>
  <c r="K364" i="4"/>
  <c r="K397" i="4"/>
  <c r="K395" i="4"/>
  <c r="K402" i="4"/>
  <c r="K388" i="4"/>
  <c r="K391" i="4"/>
  <c r="K371" i="4"/>
  <c r="K367" i="4"/>
  <c r="K362" i="4"/>
  <c r="K368" i="4"/>
  <c r="K399" i="4"/>
  <c r="K365" i="4"/>
  <c r="K389" i="4"/>
  <c r="I148" i="1"/>
  <c r="K194" i="4"/>
  <c r="K189" i="4"/>
  <c r="K195" i="4"/>
  <c r="K193" i="4"/>
  <c r="K15" i="4"/>
  <c r="K9" i="4"/>
  <c r="K11" i="4"/>
  <c r="K12" i="4"/>
  <c r="K10" i="4"/>
  <c r="K13" i="4"/>
  <c r="K14" i="4"/>
  <c r="K8" i="4"/>
  <c r="K40" i="4"/>
  <c r="K26" i="4"/>
  <c r="K34" i="4"/>
  <c r="K28" i="4"/>
  <c r="K7" i="4"/>
  <c r="K22" i="4"/>
  <c r="K32" i="4"/>
  <c r="K37" i="4"/>
  <c r="K42" i="4"/>
  <c r="K35" i="4"/>
  <c r="K25" i="4"/>
  <c r="K33" i="4"/>
  <c r="K38" i="4"/>
  <c r="K30" i="4"/>
  <c r="K39" i="4"/>
  <c r="K45" i="4"/>
  <c r="K24" i="4"/>
  <c r="K41" i="4"/>
  <c r="K27" i="4"/>
  <c r="K23" i="4"/>
  <c r="K46" i="4"/>
  <c r="K36" i="4"/>
  <c r="K31" i="4"/>
  <c r="K29" i="4"/>
  <c r="K44" i="4"/>
  <c r="K43" i="4"/>
  <c r="I149" i="1"/>
  <c r="K84" i="1"/>
  <c r="I152" i="1"/>
  <c r="Q84" i="1"/>
  <c r="I153" i="1"/>
  <c r="E126" i="1"/>
  <c r="I154" i="1"/>
  <c r="E84" i="1"/>
  <c r="I136" i="1" s="1"/>
  <c r="I151" i="1"/>
  <c r="Q42" i="1"/>
  <c r="I150" i="1"/>
  <c r="K126" i="1"/>
  <c r="I155" i="1"/>
  <c r="E168" i="1"/>
  <c r="I157" i="1"/>
  <c r="Q126" i="1"/>
  <c r="I156" i="1"/>
  <c r="K42" i="1"/>
  <c r="E42" i="1"/>
  <c r="M3" i="4" s="1"/>
  <c r="M4" i="4" s="1"/>
  <c r="B422" i="3" l="1"/>
  <c r="B440" i="3"/>
  <c r="B451" i="3"/>
  <c r="B462" i="3"/>
  <c r="B473" i="3"/>
  <c r="B433" i="3"/>
  <c r="B421" i="3"/>
  <c r="B431" i="3"/>
  <c r="B441" i="3"/>
  <c r="B452" i="3"/>
  <c r="B463" i="3"/>
  <c r="B474" i="3"/>
  <c r="B443" i="3"/>
  <c r="B465" i="3"/>
  <c r="B423" i="3"/>
  <c r="B432" i="3"/>
  <c r="B442" i="3"/>
  <c r="B453" i="3"/>
  <c r="B464" i="3"/>
  <c r="B475" i="3"/>
  <c r="B454" i="3"/>
  <c r="B424" i="3"/>
  <c r="B449" i="3"/>
  <c r="B444" i="3"/>
  <c r="B455" i="3"/>
  <c r="B466" i="3"/>
  <c r="B476" i="3"/>
  <c r="B438" i="3"/>
  <c r="B471" i="3"/>
  <c r="B425" i="3"/>
  <c r="B434" i="3"/>
  <c r="B445" i="3"/>
  <c r="B456" i="3"/>
  <c r="B428" i="3"/>
  <c r="B460" i="3"/>
  <c r="B426" i="3"/>
  <c r="B435" i="3"/>
  <c r="B446" i="3"/>
  <c r="B457" i="3"/>
  <c r="B467" i="3"/>
  <c r="B470" i="3"/>
  <c r="B427" i="3"/>
  <c r="B436" i="3"/>
  <c r="B447" i="3"/>
  <c r="B468" i="3"/>
  <c r="B439" i="3"/>
  <c r="B437" i="3"/>
  <c r="B448" i="3"/>
  <c r="B458" i="3"/>
  <c r="B469" i="3"/>
  <c r="B459" i="3"/>
  <c r="B429" i="3"/>
  <c r="B430" i="3"/>
  <c r="B450" i="3"/>
  <c r="B461" i="3"/>
  <c r="B472" i="3"/>
  <c r="B17" i="3"/>
  <c r="B18" i="3"/>
  <c r="B30" i="3"/>
  <c r="B42" i="3"/>
  <c r="B54" i="3"/>
  <c r="B66" i="3"/>
  <c r="B78" i="3"/>
  <c r="B90" i="3"/>
  <c r="B102" i="3"/>
  <c r="B114" i="3"/>
  <c r="B126" i="3"/>
  <c r="B138" i="3"/>
  <c r="B150" i="3"/>
  <c r="B162" i="3"/>
  <c r="B174" i="3"/>
  <c r="B19" i="3"/>
  <c r="B31" i="3"/>
  <c r="B43" i="3"/>
  <c r="B55" i="3"/>
  <c r="B67" i="3"/>
  <c r="B79" i="3"/>
  <c r="B91" i="3"/>
  <c r="B103" i="3"/>
  <c r="B115" i="3"/>
  <c r="B127" i="3"/>
  <c r="B139" i="3"/>
  <c r="B151" i="3"/>
  <c r="B163" i="3"/>
  <c r="B175" i="3"/>
  <c r="B20" i="3"/>
  <c r="B32" i="3"/>
  <c r="B44" i="3"/>
  <c r="B56" i="3"/>
  <c r="B68" i="3"/>
  <c r="B80" i="3"/>
  <c r="B92" i="3"/>
  <c r="B104" i="3"/>
  <c r="B116" i="3"/>
  <c r="B128" i="3"/>
  <c r="B140" i="3"/>
  <c r="B152" i="3"/>
  <c r="B164" i="3"/>
  <c r="B21" i="3"/>
  <c r="B33" i="3"/>
  <c r="B45" i="3"/>
  <c r="B57" i="3"/>
  <c r="B69" i="3"/>
  <c r="B81" i="3"/>
  <c r="B93" i="3"/>
  <c r="B105" i="3"/>
  <c r="B117" i="3"/>
  <c r="B129" i="3"/>
  <c r="B141" i="3"/>
  <c r="B153" i="3"/>
  <c r="B165" i="3"/>
  <c r="B10" i="3"/>
  <c r="B11" i="3"/>
  <c r="B23" i="3"/>
  <c r="B35" i="3"/>
  <c r="B47" i="3"/>
  <c r="B59" i="3"/>
  <c r="B71" i="3"/>
  <c r="B83" i="3"/>
  <c r="B95" i="3"/>
  <c r="B107" i="3"/>
  <c r="B119" i="3"/>
  <c r="B131" i="3"/>
  <c r="B143" i="3"/>
  <c r="B12" i="3"/>
  <c r="B24" i="3"/>
  <c r="B36" i="3"/>
  <c r="B48" i="3"/>
  <c r="B60" i="3"/>
  <c r="B72" i="3"/>
  <c r="B84" i="3"/>
  <c r="B96" i="3"/>
  <c r="B108" i="3"/>
  <c r="B120" i="3"/>
  <c r="B132" i="3"/>
  <c r="B144" i="3"/>
  <c r="B156" i="3"/>
  <c r="B13" i="3"/>
  <c r="B14" i="3"/>
  <c r="B26" i="3"/>
  <c r="B38" i="3"/>
  <c r="B50" i="3"/>
  <c r="B62" i="3"/>
  <c r="B74" i="3"/>
  <c r="B86" i="3"/>
  <c r="B98" i="3"/>
  <c r="B110" i="3"/>
  <c r="B122" i="3"/>
  <c r="B134" i="3"/>
  <c r="B146" i="3"/>
  <c r="B158" i="3"/>
  <c r="B15" i="3"/>
  <c r="B27" i="3"/>
  <c r="B39" i="3"/>
  <c r="B51" i="3"/>
  <c r="B63" i="3"/>
  <c r="B75" i="3"/>
  <c r="B87" i="3"/>
  <c r="B99" i="3"/>
  <c r="B111" i="3"/>
  <c r="B123" i="3"/>
  <c r="B135" i="3"/>
  <c r="B147" i="3"/>
  <c r="B159" i="3"/>
  <c r="B171" i="3"/>
  <c r="B16" i="3"/>
  <c r="B28" i="3"/>
  <c r="B40" i="3"/>
  <c r="B52" i="3"/>
  <c r="B64" i="3"/>
  <c r="B76" i="3"/>
  <c r="B88" i="3"/>
  <c r="B100" i="3"/>
  <c r="B112" i="3"/>
  <c r="B124" i="3"/>
  <c r="B136" i="3"/>
  <c r="B148" i="3"/>
  <c r="B160" i="3"/>
  <c r="B172" i="3"/>
  <c r="B184" i="3"/>
  <c r="B22" i="3"/>
  <c r="B70" i="3"/>
  <c r="B118" i="3"/>
  <c r="B161" i="3"/>
  <c r="B181" i="3"/>
  <c r="B194" i="3"/>
  <c r="B206" i="3"/>
  <c r="B218" i="3"/>
  <c r="B230" i="3"/>
  <c r="B242" i="3"/>
  <c r="B254" i="3"/>
  <c r="B266" i="3"/>
  <c r="B278" i="3"/>
  <c r="B290" i="3"/>
  <c r="B302" i="3"/>
  <c r="B314" i="3"/>
  <c r="B326" i="3"/>
  <c r="B338" i="3"/>
  <c r="B350" i="3"/>
  <c r="B362" i="3"/>
  <c r="B374" i="3"/>
  <c r="B386" i="3"/>
  <c r="B398" i="3"/>
  <c r="B410" i="3"/>
  <c r="B25" i="3"/>
  <c r="B73" i="3"/>
  <c r="B121" i="3"/>
  <c r="B166" i="3"/>
  <c r="B182" i="3"/>
  <c r="B195" i="3"/>
  <c r="B207" i="3"/>
  <c r="B219" i="3"/>
  <c r="B231" i="3"/>
  <c r="B243" i="3"/>
  <c r="B255" i="3"/>
  <c r="B267" i="3"/>
  <c r="B279" i="3"/>
  <c r="B291" i="3"/>
  <c r="B303" i="3"/>
  <c r="B315" i="3"/>
  <c r="B327" i="3"/>
  <c r="B339" i="3"/>
  <c r="B351" i="3"/>
  <c r="B363" i="3"/>
  <c r="B375" i="3"/>
  <c r="B387" i="3"/>
  <c r="B399" i="3"/>
  <c r="B411" i="3"/>
  <c r="B9" i="3"/>
  <c r="B29" i="3"/>
  <c r="B77" i="3"/>
  <c r="B125" i="3"/>
  <c r="B167" i="3"/>
  <c r="B183" i="3"/>
  <c r="B196" i="3"/>
  <c r="B208" i="3"/>
  <c r="B220" i="3"/>
  <c r="B232" i="3"/>
  <c r="B244" i="3"/>
  <c r="B256" i="3"/>
  <c r="B268" i="3"/>
  <c r="B280" i="3"/>
  <c r="B292" i="3"/>
  <c r="B304" i="3"/>
  <c r="B316" i="3"/>
  <c r="B328" i="3"/>
  <c r="B340" i="3"/>
  <c r="B352" i="3"/>
  <c r="B364" i="3"/>
  <c r="B376" i="3"/>
  <c r="B388" i="3"/>
  <c r="B400" i="3"/>
  <c r="B412" i="3"/>
  <c r="B34" i="3"/>
  <c r="B82" i="3"/>
  <c r="B130" i="3"/>
  <c r="B168" i="3"/>
  <c r="B185" i="3"/>
  <c r="B197" i="3"/>
  <c r="B209" i="3"/>
  <c r="B221" i="3"/>
  <c r="B233" i="3"/>
  <c r="B245" i="3"/>
  <c r="B257" i="3"/>
  <c r="B269" i="3"/>
  <c r="B281" i="3"/>
  <c r="B293" i="3"/>
  <c r="B305" i="3"/>
  <c r="B317" i="3"/>
  <c r="B329" i="3"/>
  <c r="B341" i="3"/>
  <c r="B353" i="3"/>
  <c r="B365" i="3"/>
  <c r="B377" i="3"/>
  <c r="B389" i="3"/>
  <c r="B401" i="3"/>
  <c r="B413" i="3"/>
  <c r="B37" i="3"/>
  <c r="B85" i="3"/>
  <c r="B133" i="3"/>
  <c r="B169" i="3"/>
  <c r="B186" i="3"/>
  <c r="B198" i="3"/>
  <c r="B210" i="3"/>
  <c r="B222" i="3"/>
  <c r="B234" i="3"/>
  <c r="B246" i="3"/>
  <c r="B258" i="3"/>
  <c r="B270" i="3"/>
  <c r="B282" i="3"/>
  <c r="B294" i="3"/>
  <c r="B306" i="3"/>
  <c r="B318" i="3"/>
  <c r="B330" i="3"/>
  <c r="B342" i="3"/>
  <c r="B354" i="3"/>
  <c r="B366" i="3"/>
  <c r="B378" i="3"/>
  <c r="B390" i="3"/>
  <c r="B402" i="3"/>
  <c r="B414" i="3"/>
  <c r="B41" i="3"/>
  <c r="B89" i="3"/>
  <c r="B137" i="3"/>
  <c r="B170" i="3"/>
  <c r="B187" i="3"/>
  <c r="B199" i="3"/>
  <c r="B211" i="3"/>
  <c r="B223" i="3"/>
  <c r="B235" i="3"/>
  <c r="B247" i="3"/>
  <c r="B259" i="3"/>
  <c r="B271" i="3"/>
  <c r="B283" i="3"/>
  <c r="B295" i="3"/>
  <c r="B307" i="3"/>
  <c r="B319" i="3"/>
  <c r="B331" i="3"/>
  <c r="B343" i="3"/>
  <c r="B355" i="3"/>
  <c r="B367" i="3"/>
  <c r="B379" i="3"/>
  <c r="B391" i="3"/>
  <c r="B403" i="3"/>
  <c r="B415" i="3"/>
  <c r="B46" i="3"/>
  <c r="B94" i="3"/>
  <c r="B142" i="3"/>
  <c r="B173" i="3"/>
  <c r="B188" i="3"/>
  <c r="B200" i="3"/>
  <c r="B212" i="3"/>
  <c r="B224" i="3"/>
  <c r="B236" i="3"/>
  <c r="B248" i="3"/>
  <c r="B260" i="3"/>
  <c r="B272" i="3"/>
  <c r="B284" i="3"/>
  <c r="B296" i="3"/>
  <c r="B308" i="3"/>
  <c r="B320" i="3"/>
  <c r="B332" i="3"/>
  <c r="B344" i="3"/>
  <c r="B356" i="3"/>
  <c r="B368" i="3"/>
  <c r="B380" i="3"/>
  <c r="B392" i="3"/>
  <c r="B404" i="3"/>
  <c r="B416" i="3"/>
  <c r="B49" i="3"/>
  <c r="B97" i="3"/>
  <c r="B145" i="3"/>
  <c r="B176" i="3"/>
  <c r="B189" i="3"/>
  <c r="B201" i="3"/>
  <c r="B213" i="3"/>
  <c r="B225" i="3"/>
  <c r="B237" i="3"/>
  <c r="B249" i="3"/>
  <c r="B261" i="3"/>
  <c r="B273" i="3"/>
  <c r="B285" i="3"/>
  <c r="B297" i="3"/>
  <c r="B309" i="3"/>
  <c r="B321" i="3"/>
  <c r="B333" i="3"/>
  <c r="B345" i="3"/>
  <c r="B357" i="3"/>
  <c r="B369" i="3"/>
  <c r="B381" i="3"/>
  <c r="B393" i="3"/>
  <c r="B405" i="3"/>
  <c r="B417" i="3"/>
  <c r="B53" i="3"/>
  <c r="B101" i="3"/>
  <c r="B149" i="3"/>
  <c r="B177" i="3"/>
  <c r="B190" i="3"/>
  <c r="B202" i="3"/>
  <c r="B214" i="3"/>
  <c r="B226" i="3"/>
  <c r="B238" i="3"/>
  <c r="B250" i="3"/>
  <c r="B262" i="3"/>
  <c r="B274" i="3"/>
  <c r="B286" i="3"/>
  <c r="B298" i="3"/>
  <c r="B310" i="3"/>
  <c r="B322" i="3"/>
  <c r="B334" i="3"/>
  <c r="B346" i="3"/>
  <c r="B358" i="3"/>
  <c r="B370" i="3"/>
  <c r="B382" i="3"/>
  <c r="B394" i="3"/>
  <c r="B406" i="3"/>
  <c r="B418" i="3"/>
  <c r="B58" i="3"/>
  <c r="B106" i="3"/>
  <c r="B154" i="3"/>
  <c r="B178" i="3"/>
  <c r="B191" i="3"/>
  <c r="B203" i="3"/>
  <c r="B215" i="3"/>
  <c r="B227" i="3"/>
  <c r="B239" i="3"/>
  <c r="B251" i="3"/>
  <c r="B263" i="3"/>
  <c r="B275" i="3"/>
  <c r="B287" i="3"/>
  <c r="B299" i="3"/>
  <c r="B311" i="3"/>
  <c r="B323" i="3"/>
  <c r="B335" i="3"/>
  <c r="B347" i="3"/>
  <c r="B359" i="3"/>
  <c r="B371" i="3"/>
  <c r="B383" i="3"/>
  <c r="B395" i="3"/>
  <c r="B407" i="3"/>
  <c r="B419" i="3"/>
  <c r="B61" i="3"/>
  <c r="B109" i="3"/>
  <c r="B155" i="3"/>
  <c r="B179" i="3"/>
  <c r="B192" i="3"/>
  <c r="B204" i="3"/>
  <c r="B216" i="3"/>
  <c r="B228" i="3"/>
  <c r="B240" i="3"/>
  <c r="B252" i="3"/>
  <c r="B264" i="3"/>
  <c r="B276" i="3"/>
  <c r="B288" i="3"/>
  <c r="B300" i="3"/>
  <c r="B312" i="3"/>
  <c r="B324" i="3"/>
  <c r="B336" i="3"/>
  <c r="B348" i="3"/>
  <c r="B360" i="3"/>
  <c r="B372" i="3"/>
  <c r="B384" i="3"/>
  <c r="B396" i="3"/>
  <c r="B408" i="3"/>
  <c r="B420" i="3"/>
  <c r="B65" i="3"/>
  <c r="B113" i="3"/>
  <c r="B157" i="3"/>
  <c r="B180" i="3"/>
  <c r="B193" i="3"/>
  <c r="B205" i="3"/>
  <c r="B217" i="3"/>
  <c r="B229" i="3"/>
  <c r="B241" i="3"/>
  <c r="B253" i="3"/>
  <c r="B265" i="3"/>
  <c r="B277" i="3"/>
  <c r="B289" i="3"/>
  <c r="B301" i="3"/>
  <c r="B313" i="3"/>
  <c r="B325" i="3"/>
  <c r="B337" i="3"/>
  <c r="B349" i="3"/>
  <c r="B361" i="3"/>
  <c r="B373" i="3"/>
  <c r="B385" i="3"/>
  <c r="B397" i="3"/>
  <c r="B409" i="3"/>
  <c r="I142" i="1"/>
  <c r="V3" i="4"/>
  <c r="V4" i="4" s="1"/>
  <c r="I137" i="1"/>
  <c r="Q3" i="4"/>
  <c r="Q4" i="4" s="1"/>
  <c r="I140" i="1"/>
  <c r="T3" i="4"/>
  <c r="T4" i="4" s="1"/>
  <c r="P3" i="4"/>
  <c r="P4" i="4" s="1"/>
  <c r="I139" i="1"/>
  <c r="S3" i="4"/>
  <c r="S4" i="4" s="1"/>
  <c r="I135" i="1"/>
  <c r="O3" i="4"/>
  <c r="O4" i="4" s="1"/>
  <c r="I141" i="1"/>
  <c r="U3" i="4"/>
  <c r="U4" i="4" s="1"/>
  <c r="I138" i="1"/>
  <c r="R3" i="4"/>
  <c r="R4" i="4" s="1"/>
  <c r="I134" i="1"/>
  <c r="N3" i="4"/>
  <c r="N4" i="4" s="1"/>
  <c r="I133" i="1"/>
  <c r="B3" i="3" l="1"/>
  <c r="E448" i="3"/>
  <c r="C448" i="3"/>
  <c r="H448" i="3" s="1"/>
  <c r="E426" i="3"/>
  <c r="C426" i="3"/>
  <c r="H426" i="3" s="1"/>
  <c r="E444" i="3"/>
  <c r="C444" i="3"/>
  <c r="H444" i="3" s="1"/>
  <c r="C474" i="3"/>
  <c r="H474" i="3" s="1"/>
  <c r="E474" i="3"/>
  <c r="C437" i="3"/>
  <c r="H437" i="3" s="1"/>
  <c r="E437" i="3"/>
  <c r="E460" i="3"/>
  <c r="C460" i="3"/>
  <c r="H460" i="3" s="1"/>
  <c r="C449" i="3"/>
  <c r="H449" i="3" s="1"/>
  <c r="E449" i="3"/>
  <c r="E463" i="3"/>
  <c r="C463" i="3"/>
  <c r="H463" i="3" s="1"/>
  <c r="E439" i="3"/>
  <c r="C439" i="3"/>
  <c r="H439" i="3" s="1"/>
  <c r="E428" i="3"/>
  <c r="C428" i="3"/>
  <c r="H428" i="3" s="1"/>
  <c r="E424" i="3"/>
  <c r="C424" i="3"/>
  <c r="H424" i="3" s="1"/>
  <c r="C452" i="3"/>
  <c r="H452" i="3" s="1"/>
  <c r="E452" i="3"/>
  <c r="E468" i="3"/>
  <c r="C468" i="3"/>
  <c r="H468" i="3" s="1"/>
  <c r="C456" i="3"/>
  <c r="H456" i="3" s="1"/>
  <c r="E456" i="3"/>
  <c r="E454" i="3"/>
  <c r="C454" i="3"/>
  <c r="H454" i="3" s="1"/>
  <c r="E441" i="3"/>
  <c r="C441" i="3"/>
  <c r="H441" i="3" s="1"/>
  <c r="C472" i="3"/>
  <c r="H472" i="3" s="1"/>
  <c r="E472" i="3"/>
  <c r="C447" i="3"/>
  <c r="H447" i="3" s="1"/>
  <c r="E447" i="3"/>
  <c r="C445" i="3"/>
  <c r="H445" i="3" s="1"/>
  <c r="E445" i="3"/>
  <c r="E475" i="3"/>
  <c r="C475" i="3"/>
  <c r="H475" i="3" s="1"/>
  <c r="E431" i="3"/>
  <c r="C431" i="3"/>
  <c r="H431" i="3" s="1"/>
  <c r="C461" i="3"/>
  <c r="H461" i="3" s="1"/>
  <c r="E461" i="3"/>
  <c r="C436" i="3"/>
  <c r="H436" i="3" s="1"/>
  <c r="E436" i="3"/>
  <c r="C434" i="3"/>
  <c r="H434" i="3" s="1"/>
  <c r="E434" i="3"/>
  <c r="E464" i="3"/>
  <c r="C464" i="3"/>
  <c r="H464" i="3" s="1"/>
  <c r="C450" i="3"/>
  <c r="H450" i="3" s="1"/>
  <c r="E450" i="3"/>
  <c r="E427" i="3"/>
  <c r="C427" i="3"/>
  <c r="H427" i="3" s="1"/>
  <c r="C425" i="3"/>
  <c r="H425" i="3" s="1"/>
  <c r="E425" i="3"/>
  <c r="C453" i="3"/>
  <c r="H453" i="3" s="1"/>
  <c r="E453" i="3"/>
  <c r="E433" i="3"/>
  <c r="C433" i="3"/>
  <c r="H433" i="3" s="1"/>
  <c r="E430" i="3"/>
  <c r="C430" i="3"/>
  <c r="H430" i="3" s="1"/>
  <c r="C470" i="3"/>
  <c r="H470" i="3" s="1"/>
  <c r="E470" i="3"/>
  <c r="C471" i="3"/>
  <c r="H471" i="3" s="1"/>
  <c r="E471" i="3"/>
  <c r="E442" i="3"/>
  <c r="C442" i="3"/>
  <c r="H442" i="3" s="1"/>
  <c r="E473" i="3"/>
  <c r="C473" i="3"/>
  <c r="H473" i="3" s="1"/>
  <c r="E429" i="3"/>
  <c r="C429" i="3"/>
  <c r="H429" i="3" s="1"/>
  <c r="E467" i="3"/>
  <c r="C467" i="3"/>
  <c r="H467" i="3" s="1"/>
  <c r="E438" i="3"/>
  <c r="C438" i="3"/>
  <c r="H438" i="3" s="1"/>
  <c r="E432" i="3"/>
  <c r="C432" i="3"/>
  <c r="H432" i="3" s="1"/>
  <c r="C462" i="3"/>
  <c r="H462" i="3" s="1"/>
  <c r="E462" i="3"/>
  <c r="C459" i="3"/>
  <c r="H459" i="3" s="1"/>
  <c r="E459" i="3"/>
  <c r="E457" i="3"/>
  <c r="C457" i="3"/>
  <c r="H457" i="3" s="1"/>
  <c r="C476" i="3"/>
  <c r="H476" i="3" s="1"/>
  <c r="E476" i="3"/>
  <c r="E423" i="3"/>
  <c r="C423" i="3"/>
  <c r="H423" i="3" s="1"/>
  <c r="E451" i="3"/>
  <c r="C451" i="3"/>
  <c r="H451" i="3" s="1"/>
  <c r="E469" i="3"/>
  <c r="C469" i="3"/>
  <c r="H469" i="3" s="1"/>
  <c r="E446" i="3"/>
  <c r="C446" i="3"/>
  <c r="H446" i="3" s="1"/>
  <c r="E466" i="3"/>
  <c r="C466" i="3"/>
  <c r="H466" i="3" s="1"/>
  <c r="C465" i="3"/>
  <c r="H465" i="3" s="1"/>
  <c r="E465" i="3"/>
  <c r="C440" i="3"/>
  <c r="H440" i="3" s="1"/>
  <c r="E440" i="3"/>
  <c r="C458" i="3"/>
  <c r="H458" i="3" s="1"/>
  <c r="E458" i="3"/>
  <c r="C435" i="3"/>
  <c r="H435" i="3" s="1"/>
  <c r="E435" i="3"/>
  <c r="E455" i="3"/>
  <c r="C455" i="3"/>
  <c r="H455" i="3" s="1"/>
  <c r="C443" i="3"/>
  <c r="H443" i="3" s="1"/>
  <c r="E443" i="3"/>
  <c r="C422" i="3"/>
  <c r="H422" i="3" s="1"/>
  <c r="E422" i="3"/>
  <c r="C205" i="3"/>
  <c r="H205" i="3" s="1"/>
  <c r="E205" i="3"/>
  <c r="E343" i="3"/>
  <c r="C343" i="3"/>
  <c r="E206" i="3"/>
  <c r="C206" i="3"/>
  <c r="H206" i="3" s="1"/>
  <c r="C324" i="3"/>
  <c r="H324" i="3" s="1"/>
  <c r="E324" i="3"/>
  <c r="C408" i="3"/>
  <c r="H408" i="3" s="1"/>
  <c r="E408" i="3"/>
  <c r="C361" i="3"/>
  <c r="H361" i="3" s="1"/>
  <c r="E361" i="3"/>
  <c r="C217" i="3"/>
  <c r="H217" i="3" s="1"/>
  <c r="E217" i="3"/>
  <c r="C360" i="3"/>
  <c r="H360" i="3" s="1"/>
  <c r="E360" i="3"/>
  <c r="C216" i="3"/>
  <c r="H216" i="3" s="1"/>
  <c r="E216" i="3"/>
  <c r="C359" i="3"/>
  <c r="H359" i="3" s="1"/>
  <c r="E359" i="3"/>
  <c r="C215" i="3"/>
  <c r="H215" i="3" s="1"/>
  <c r="E215" i="3"/>
  <c r="C358" i="3"/>
  <c r="H358" i="3" s="1"/>
  <c r="E358" i="3"/>
  <c r="C214" i="3"/>
  <c r="H214" i="3" s="1"/>
  <c r="E214" i="3"/>
  <c r="C357" i="3"/>
  <c r="H357" i="3" s="1"/>
  <c r="E357" i="3"/>
  <c r="C213" i="3"/>
  <c r="H213" i="3" s="1"/>
  <c r="E213" i="3"/>
  <c r="E356" i="3"/>
  <c r="C356" i="3"/>
  <c r="H356" i="3" s="1"/>
  <c r="E212" i="3"/>
  <c r="C212" i="3"/>
  <c r="H212" i="3" s="1"/>
  <c r="E355" i="3"/>
  <c r="C355" i="3"/>
  <c r="H355" i="3" s="1"/>
  <c r="E211" i="3"/>
  <c r="C211" i="3"/>
  <c r="H211" i="3" s="1"/>
  <c r="E354" i="3"/>
  <c r="C354" i="3"/>
  <c r="H354" i="3" s="1"/>
  <c r="E210" i="3"/>
  <c r="C210" i="3"/>
  <c r="H210" i="3" s="1"/>
  <c r="E353" i="3"/>
  <c r="C353" i="3"/>
  <c r="H353" i="3" s="1"/>
  <c r="E209" i="3"/>
  <c r="C209" i="3"/>
  <c r="H209" i="3" s="1"/>
  <c r="E352" i="3"/>
  <c r="C352" i="3"/>
  <c r="H352" i="3" s="1"/>
  <c r="E208" i="3"/>
  <c r="C208" i="3"/>
  <c r="E363" i="3"/>
  <c r="C363" i="3"/>
  <c r="E219" i="3"/>
  <c r="C219" i="3"/>
  <c r="H219" i="3" s="1"/>
  <c r="E362" i="3"/>
  <c r="C362" i="3"/>
  <c r="H362" i="3" s="1"/>
  <c r="E218" i="3"/>
  <c r="C218" i="3"/>
  <c r="H218" i="3" s="1"/>
  <c r="E136" i="3"/>
  <c r="C136" i="3"/>
  <c r="H136" i="3" s="1"/>
  <c r="E159" i="3"/>
  <c r="C159" i="3"/>
  <c r="H159" i="3" s="1"/>
  <c r="E15" i="3"/>
  <c r="C15" i="3"/>
  <c r="H15" i="3" s="1"/>
  <c r="E26" i="3"/>
  <c r="C26" i="3"/>
  <c r="H26" i="3" s="1"/>
  <c r="C48" i="3"/>
  <c r="H48" i="3" s="1"/>
  <c r="E48" i="3"/>
  <c r="C47" i="3"/>
  <c r="H47" i="3" s="1"/>
  <c r="E47" i="3"/>
  <c r="C81" i="3"/>
  <c r="H81" i="3" s="1"/>
  <c r="E81" i="3"/>
  <c r="E92" i="3"/>
  <c r="C92" i="3"/>
  <c r="E115" i="3"/>
  <c r="C115" i="3"/>
  <c r="H115" i="3" s="1"/>
  <c r="E138" i="3"/>
  <c r="C138" i="3"/>
  <c r="H138" i="3" s="1"/>
  <c r="E126" i="3"/>
  <c r="C126" i="3"/>
  <c r="H126" i="3" s="1"/>
  <c r="C349" i="3"/>
  <c r="H349" i="3" s="1"/>
  <c r="E349" i="3"/>
  <c r="E344" i="3"/>
  <c r="C344" i="3"/>
  <c r="H344" i="3" s="1"/>
  <c r="E351" i="3"/>
  <c r="C351" i="3"/>
  <c r="H351" i="3" s="1"/>
  <c r="C69" i="3"/>
  <c r="H69" i="3" s="1"/>
  <c r="E69" i="3"/>
  <c r="E80" i="3"/>
  <c r="C80" i="3"/>
  <c r="H80" i="3" s="1"/>
  <c r="E103" i="3"/>
  <c r="C103" i="3"/>
  <c r="H103" i="3" s="1"/>
  <c r="C337" i="3"/>
  <c r="H337" i="3" s="1"/>
  <c r="E337" i="3"/>
  <c r="C193" i="3"/>
  <c r="H193" i="3" s="1"/>
  <c r="E193" i="3"/>
  <c r="C336" i="3"/>
  <c r="H336" i="3" s="1"/>
  <c r="E336" i="3"/>
  <c r="C192" i="3"/>
  <c r="H192" i="3" s="1"/>
  <c r="E192" i="3"/>
  <c r="C335" i="3"/>
  <c r="H335" i="3" s="1"/>
  <c r="E335" i="3"/>
  <c r="C191" i="3"/>
  <c r="H191" i="3" s="1"/>
  <c r="E191" i="3"/>
  <c r="C334" i="3"/>
  <c r="H334" i="3" s="1"/>
  <c r="E334" i="3"/>
  <c r="C190" i="3"/>
  <c r="H190" i="3" s="1"/>
  <c r="E190" i="3"/>
  <c r="C333" i="3"/>
  <c r="H333" i="3" s="1"/>
  <c r="E333" i="3"/>
  <c r="C189" i="3"/>
  <c r="H189" i="3" s="1"/>
  <c r="E189" i="3"/>
  <c r="E332" i="3"/>
  <c r="C332" i="3"/>
  <c r="H332" i="3" s="1"/>
  <c r="E188" i="3"/>
  <c r="C188" i="3"/>
  <c r="H188" i="3" s="1"/>
  <c r="E331" i="3"/>
  <c r="C331" i="3"/>
  <c r="H331" i="3" s="1"/>
  <c r="E187" i="3"/>
  <c r="C187" i="3"/>
  <c r="H187" i="3" s="1"/>
  <c r="E330" i="3"/>
  <c r="C330" i="3"/>
  <c r="H330" i="3" s="1"/>
  <c r="E186" i="3"/>
  <c r="C186" i="3"/>
  <c r="H186" i="3" s="1"/>
  <c r="E329" i="3"/>
  <c r="C329" i="3"/>
  <c r="H329" i="3" s="1"/>
  <c r="E185" i="3"/>
  <c r="C185" i="3"/>
  <c r="H185" i="3" s="1"/>
  <c r="E328" i="3"/>
  <c r="C328" i="3"/>
  <c r="H328" i="3" s="1"/>
  <c r="E183" i="3"/>
  <c r="C183" i="3"/>
  <c r="H183" i="3" s="1"/>
  <c r="E339" i="3"/>
  <c r="C339" i="3"/>
  <c r="H339" i="3" s="1"/>
  <c r="E195" i="3"/>
  <c r="C195" i="3"/>
  <c r="H195" i="3" s="1"/>
  <c r="E338" i="3"/>
  <c r="C338" i="3"/>
  <c r="H338" i="3" s="1"/>
  <c r="E194" i="3"/>
  <c r="C194" i="3"/>
  <c r="H194" i="3" s="1"/>
  <c r="E112" i="3"/>
  <c r="C112" i="3"/>
  <c r="H112" i="3" s="1"/>
  <c r="E135" i="3"/>
  <c r="C135" i="3"/>
  <c r="H135" i="3" s="1"/>
  <c r="E146" i="3"/>
  <c r="C146" i="3"/>
  <c r="H146" i="3" s="1"/>
  <c r="C13" i="3"/>
  <c r="H13" i="3" s="1"/>
  <c r="E13" i="3"/>
  <c r="C24" i="3"/>
  <c r="H24" i="3" s="1"/>
  <c r="E24" i="3"/>
  <c r="C23" i="3"/>
  <c r="H23" i="3" s="1"/>
  <c r="E23" i="3"/>
  <c r="C57" i="3"/>
  <c r="H57" i="3" s="1"/>
  <c r="E57" i="3"/>
  <c r="E68" i="3"/>
  <c r="C68" i="3"/>
  <c r="H68" i="3" s="1"/>
  <c r="E91" i="3"/>
  <c r="C91" i="3"/>
  <c r="H91" i="3" s="1"/>
  <c r="E114" i="3"/>
  <c r="C114" i="3"/>
  <c r="H114" i="3" s="1"/>
  <c r="C202" i="3"/>
  <c r="H202" i="3" s="1"/>
  <c r="E202" i="3"/>
  <c r="E197" i="3"/>
  <c r="C197" i="3"/>
  <c r="H197" i="3" s="1"/>
  <c r="E147" i="3"/>
  <c r="C147" i="3"/>
  <c r="H147" i="3" s="1"/>
  <c r="C179" i="3"/>
  <c r="H179" i="3" s="1"/>
  <c r="E179" i="3"/>
  <c r="C321" i="3"/>
  <c r="H321" i="3" s="1"/>
  <c r="E321" i="3"/>
  <c r="E170" i="3"/>
  <c r="C170" i="3"/>
  <c r="H170" i="3" s="1"/>
  <c r="C169" i="3"/>
  <c r="H169" i="3" s="1"/>
  <c r="E169" i="3"/>
  <c r="E317" i="3"/>
  <c r="C317" i="3"/>
  <c r="H317" i="3" s="1"/>
  <c r="C168" i="3"/>
  <c r="H168" i="3" s="1"/>
  <c r="E168" i="3"/>
  <c r="E316" i="3"/>
  <c r="C316" i="3"/>
  <c r="H316" i="3" s="1"/>
  <c r="C167" i="3"/>
  <c r="H167" i="3" s="1"/>
  <c r="E167" i="3"/>
  <c r="E327" i="3"/>
  <c r="C327" i="3"/>
  <c r="E182" i="3"/>
  <c r="C182" i="3"/>
  <c r="H182" i="3" s="1"/>
  <c r="E326" i="3"/>
  <c r="C326" i="3"/>
  <c r="H326" i="3" s="1"/>
  <c r="C181" i="3"/>
  <c r="H181" i="3" s="1"/>
  <c r="E181" i="3"/>
  <c r="E100" i="3"/>
  <c r="C100" i="3"/>
  <c r="H100" i="3" s="1"/>
  <c r="E123" i="3"/>
  <c r="C123" i="3"/>
  <c r="H123" i="3" s="1"/>
  <c r="E134" i="3"/>
  <c r="C134" i="3"/>
  <c r="H134" i="3" s="1"/>
  <c r="C156" i="3"/>
  <c r="H156" i="3" s="1"/>
  <c r="E156" i="3"/>
  <c r="C12" i="3"/>
  <c r="H12" i="3" s="1"/>
  <c r="E12" i="3"/>
  <c r="C11" i="3"/>
  <c r="H11" i="3" s="1"/>
  <c r="E11" i="3"/>
  <c r="C45" i="3"/>
  <c r="H45" i="3" s="1"/>
  <c r="E45" i="3"/>
  <c r="E56" i="3"/>
  <c r="C56" i="3"/>
  <c r="H56" i="3" s="1"/>
  <c r="E79" i="3"/>
  <c r="C79" i="3"/>
  <c r="H79" i="3" s="1"/>
  <c r="E102" i="3"/>
  <c r="C102" i="3"/>
  <c r="H102" i="3" s="1"/>
  <c r="C347" i="3"/>
  <c r="H347" i="3" s="1"/>
  <c r="E347" i="3"/>
  <c r="E342" i="3"/>
  <c r="C342" i="3"/>
  <c r="H342" i="3" s="1"/>
  <c r="E350" i="3"/>
  <c r="C350" i="3"/>
  <c r="H350" i="3" s="1"/>
  <c r="C323" i="3"/>
  <c r="E323" i="3"/>
  <c r="E176" i="3"/>
  <c r="C176" i="3"/>
  <c r="H176" i="3" s="1"/>
  <c r="E318" i="3"/>
  <c r="C318" i="3"/>
  <c r="H318" i="3" s="1"/>
  <c r="C313" i="3"/>
  <c r="H313" i="3" s="1"/>
  <c r="E313" i="3"/>
  <c r="C157" i="3"/>
  <c r="H157" i="3" s="1"/>
  <c r="E157" i="3"/>
  <c r="C312" i="3"/>
  <c r="H312" i="3" s="1"/>
  <c r="E312" i="3"/>
  <c r="C155" i="3"/>
  <c r="H155" i="3" s="1"/>
  <c r="E155" i="3"/>
  <c r="C311" i="3"/>
  <c r="H311" i="3" s="1"/>
  <c r="E311" i="3"/>
  <c r="C154" i="3"/>
  <c r="H154" i="3" s="1"/>
  <c r="E154" i="3"/>
  <c r="C310" i="3"/>
  <c r="H310" i="3" s="1"/>
  <c r="E310" i="3"/>
  <c r="E149" i="3"/>
  <c r="C149" i="3"/>
  <c r="H149" i="3" s="1"/>
  <c r="C309" i="3"/>
  <c r="H309" i="3" s="1"/>
  <c r="E309" i="3"/>
  <c r="C145" i="3"/>
  <c r="H145" i="3" s="1"/>
  <c r="E145" i="3"/>
  <c r="E308" i="3"/>
  <c r="C308" i="3"/>
  <c r="H308" i="3" s="1"/>
  <c r="C142" i="3"/>
  <c r="H142" i="3" s="1"/>
  <c r="E142" i="3"/>
  <c r="E307" i="3"/>
  <c r="C307" i="3"/>
  <c r="H307" i="3" s="1"/>
  <c r="E137" i="3"/>
  <c r="C137" i="3"/>
  <c r="H137" i="3" s="1"/>
  <c r="E306" i="3"/>
  <c r="C306" i="3"/>
  <c r="H306" i="3" s="1"/>
  <c r="C133" i="3"/>
  <c r="H133" i="3" s="1"/>
  <c r="E133" i="3"/>
  <c r="E305" i="3"/>
  <c r="C305" i="3"/>
  <c r="H305" i="3" s="1"/>
  <c r="C130" i="3"/>
  <c r="H130" i="3" s="1"/>
  <c r="E130" i="3"/>
  <c r="E304" i="3"/>
  <c r="C304" i="3"/>
  <c r="H304" i="3" s="1"/>
  <c r="E125" i="3"/>
  <c r="C125" i="3"/>
  <c r="H125" i="3" s="1"/>
  <c r="E315" i="3"/>
  <c r="C315" i="3"/>
  <c r="H315" i="3" s="1"/>
  <c r="C166" i="3"/>
  <c r="H166" i="3" s="1"/>
  <c r="E166" i="3"/>
  <c r="E314" i="3"/>
  <c r="C314" i="3"/>
  <c r="H314" i="3" s="1"/>
  <c r="E161" i="3"/>
  <c r="C161" i="3"/>
  <c r="H161" i="3" s="1"/>
  <c r="E88" i="3"/>
  <c r="C88" i="3"/>
  <c r="H88" i="3" s="1"/>
  <c r="E111" i="3"/>
  <c r="C111" i="3"/>
  <c r="H111" i="3" s="1"/>
  <c r="E122" i="3"/>
  <c r="C122" i="3"/>
  <c r="H122" i="3" s="1"/>
  <c r="C144" i="3"/>
  <c r="H144" i="3" s="1"/>
  <c r="E144" i="3"/>
  <c r="C143" i="3"/>
  <c r="H143" i="3" s="1"/>
  <c r="E143" i="3"/>
  <c r="C10" i="3"/>
  <c r="H10" i="3" s="1"/>
  <c r="E10" i="3"/>
  <c r="C33" i="3"/>
  <c r="H33" i="3" s="1"/>
  <c r="E33" i="3"/>
  <c r="E44" i="3"/>
  <c r="C44" i="3"/>
  <c r="H44" i="3" s="1"/>
  <c r="E67" i="3"/>
  <c r="C67" i="3"/>
  <c r="H67" i="3" s="1"/>
  <c r="E90" i="3"/>
  <c r="C90" i="3"/>
  <c r="H90" i="3" s="1"/>
  <c r="C345" i="3"/>
  <c r="H345" i="3" s="1"/>
  <c r="E345" i="3"/>
  <c r="E340" i="3"/>
  <c r="C340" i="3"/>
  <c r="H340" i="3" s="1"/>
  <c r="C36" i="3"/>
  <c r="H36" i="3" s="1"/>
  <c r="E36" i="3"/>
  <c r="C322" i="3"/>
  <c r="H322" i="3" s="1"/>
  <c r="E322" i="3"/>
  <c r="E173" i="3"/>
  <c r="C173" i="3"/>
  <c r="H173" i="3" s="1"/>
  <c r="C300" i="3"/>
  <c r="H300" i="3" s="1"/>
  <c r="E300" i="3"/>
  <c r="C299" i="3"/>
  <c r="H299" i="3" s="1"/>
  <c r="E299" i="3"/>
  <c r="C298" i="3"/>
  <c r="H298" i="3" s="1"/>
  <c r="E298" i="3"/>
  <c r="E101" i="3"/>
  <c r="C101" i="3"/>
  <c r="H101" i="3" s="1"/>
  <c r="C297" i="3"/>
  <c r="H297" i="3" s="1"/>
  <c r="E297" i="3"/>
  <c r="C97" i="3"/>
  <c r="H97" i="3" s="1"/>
  <c r="E97" i="3"/>
  <c r="E296" i="3"/>
  <c r="C296" i="3"/>
  <c r="H296" i="3" s="1"/>
  <c r="C94" i="3"/>
  <c r="H94" i="3" s="1"/>
  <c r="E94" i="3"/>
  <c r="E295" i="3"/>
  <c r="C295" i="3"/>
  <c r="H295" i="3" s="1"/>
  <c r="E89" i="3"/>
  <c r="C89" i="3"/>
  <c r="H89" i="3" s="1"/>
  <c r="E294" i="3"/>
  <c r="C294" i="3"/>
  <c r="H294" i="3" s="1"/>
  <c r="C85" i="3"/>
  <c r="H85" i="3" s="1"/>
  <c r="E85" i="3"/>
  <c r="E293" i="3"/>
  <c r="C293" i="3"/>
  <c r="H293" i="3" s="1"/>
  <c r="C82" i="3"/>
  <c r="H82" i="3" s="1"/>
  <c r="E82" i="3"/>
  <c r="E292" i="3"/>
  <c r="C292" i="3"/>
  <c r="H292" i="3" s="1"/>
  <c r="E77" i="3"/>
  <c r="C77" i="3"/>
  <c r="H77" i="3" s="1"/>
  <c r="E303" i="3"/>
  <c r="C303" i="3"/>
  <c r="H303" i="3" s="1"/>
  <c r="C121" i="3"/>
  <c r="H121" i="3" s="1"/>
  <c r="E121" i="3"/>
  <c r="E302" i="3"/>
  <c r="C302" i="3"/>
  <c r="H302" i="3" s="1"/>
  <c r="C118" i="3"/>
  <c r="H118" i="3" s="1"/>
  <c r="E118" i="3"/>
  <c r="E76" i="3"/>
  <c r="C76" i="3"/>
  <c r="H76" i="3" s="1"/>
  <c r="E99" i="3"/>
  <c r="C99" i="3"/>
  <c r="H99" i="3" s="1"/>
  <c r="E110" i="3"/>
  <c r="C110" i="3"/>
  <c r="H110" i="3" s="1"/>
  <c r="C132" i="3"/>
  <c r="H132" i="3" s="1"/>
  <c r="E132" i="3"/>
  <c r="C131" i="3"/>
  <c r="H131" i="3" s="1"/>
  <c r="E131" i="3"/>
  <c r="C165" i="3"/>
  <c r="H165" i="3" s="1"/>
  <c r="E165" i="3"/>
  <c r="C21" i="3"/>
  <c r="H21" i="3" s="1"/>
  <c r="E21" i="3"/>
  <c r="E32" i="3"/>
  <c r="C32" i="3"/>
  <c r="H32" i="3" s="1"/>
  <c r="E55" i="3"/>
  <c r="C55" i="3"/>
  <c r="H55" i="3" s="1"/>
  <c r="E78" i="3"/>
  <c r="C78" i="3"/>
  <c r="H78" i="3" s="1"/>
  <c r="C348" i="3"/>
  <c r="H348" i="3" s="1"/>
  <c r="E348" i="3"/>
  <c r="E200" i="3"/>
  <c r="C200" i="3"/>
  <c r="H200" i="3" s="1"/>
  <c r="E207" i="3"/>
  <c r="C207" i="3"/>
  <c r="H207" i="3" s="1"/>
  <c r="C178" i="3"/>
  <c r="H178" i="3" s="1"/>
  <c r="E178" i="3"/>
  <c r="E320" i="3"/>
  <c r="C320" i="3"/>
  <c r="H320" i="3" s="1"/>
  <c r="C301" i="3"/>
  <c r="H301" i="3" s="1"/>
  <c r="E301" i="3"/>
  <c r="C109" i="3"/>
  <c r="H109" i="3" s="1"/>
  <c r="E109" i="3"/>
  <c r="C289" i="3"/>
  <c r="H289" i="3" s="1"/>
  <c r="E289" i="3"/>
  <c r="E65" i="3"/>
  <c r="C65" i="3"/>
  <c r="H65" i="3" s="1"/>
  <c r="C288" i="3"/>
  <c r="H288" i="3" s="1"/>
  <c r="E288" i="3"/>
  <c r="C61" i="3"/>
  <c r="H61" i="3" s="1"/>
  <c r="E61" i="3"/>
  <c r="C287" i="3"/>
  <c r="H287" i="3" s="1"/>
  <c r="E287" i="3"/>
  <c r="C58" i="3"/>
  <c r="H58" i="3" s="1"/>
  <c r="E58" i="3"/>
  <c r="C286" i="3"/>
  <c r="H286" i="3" s="1"/>
  <c r="E286" i="3"/>
  <c r="E53" i="3"/>
  <c r="C53" i="3"/>
  <c r="H53" i="3" s="1"/>
  <c r="C285" i="3"/>
  <c r="H285" i="3" s="1"/>
  <c r="E285" i="3"/>
  <c r="C49" i="3"/>
  <c r="H49" i="3" s="1"/>
  <c r="E49" i="3"/>
  <c r="E284" i="3"/>
  <c r="C284" i="3"/>
  <c r="H284" i="3" s="1"/>
  <c r="C46" i="3"/>
  <c r="H46" i="3" s="1"/>
  <c r="E46" i="3"/>
  <c r="E283" i="3"/>
  <c r="C283" i="3"/>
  <c r="H283" i="3" s="1"/>
  <c r="E41" i="3"/>
  <c r="C41" i="3"/>
  <c r="H41" i="3" s="1"/>
  <c r="E282" i="3"/>
  <c r="C282" i="3"/>
  <c r="H282" i="3" s="1"/>
  <c r="C37" i="3"/>
  <c r="H37" i="3" s="1"/>
  <c r="E37" i="3"/>
  <c r="E281" i="3"/>
  <c r="C281" i="3"/>
  <c r="H281" i="3" s="1"/>
  <c r="C34" i="3"/>
  <c r="H34" i="3" s="1"/>
  <c r="E34" i="3"/>
  <c r="E280" i="3"/>
  <c r="C280" i="3"/>
  <c r="H280" i="3" s="1"/>
  <c r="E29" i="3"/>
  <c r="C29" i="3"/>
  <c r="H29" i="3" s="1"/>
  <c r="E291" i="3"/>
  <c r="C291" i="3"/>
  <c r="H291" i="3" s="1"/>
  <c r="C73" i="3"/>
  <c r="H73" i="3" s="1"/>
  <c r="E73" i="3"/>
  <c r="E290" i="3"/>
  <c r="C290" i="3"/>
  <c r="H290" i="3" s="1"/>
  <c r="C70" i="3"/>
  <c r="H70" i="3" s="1"/>
  <c r="E70" i="3"/>
  <c r="E64" i="3"/>
  <c r="C64" i="3"/>
  <c r="H64" i="3" s="1"/>
  <c r="E87" i="3"/>
  <c r="C87" i="3"/>
  <c r="H87" i="3" s="1"/>
  <c r="E98" i="3"/>
  <c r="C98" i="3"/>
  <c r="H98" i="3" s="1"/>
  <c r="C120" i="3"/>
  <c r="H120" i="3" s="1"/>
  <c r="E120" i="3"/>
  <c r="C119" i="3"/>
  <c r="H119" i="3" s="1"/>
  <c r="E119" i="3"/>
  <c r="C153" i="3"/>
  <c r="H153" i="3" s="1"/>
  <c r="E153" i="3"/>
  <c r="E164" i="3"/>
  <c r="C164" i="3"/>
  <c r="H164" i="3" s="1"/>
  <c r="E20" i="3"/>
  <c r="C20" i="3"/>
  <c r="H20" i="3" s="1"/>
  <c r="E43" i="3"/>
  <c r="C43" i="3"/>
  <c r="H43" i="3" s="1"/>
  <c r="E66" i="3"/>
  <c r="C66" i="3"/>
  <c r="H66" i="3" s="1"/>
  <c r="C201" i="3"/>
  <c r="H201" i="3" s="1"/>
  <c r="E201" i="3"/>
  <c r="E196" i="3"/>
  <c r="C196" i="3"/>
  <c r="H196" i="3" s="1"/>
  <c r="C35" i="3"/>
  <c r="H35" i="3" s="1"/>
  <c r="E35" i="3"/>
  <c r="C177" i="3"/>
  <c r="H177" i="3" s="1"/>
  <c r="E177" i="3"/>
  <c r="E319" i="3"/>
  <c r="C319" i="3"/>
  <c r="H319" i="3" s="1"/>
  <c r="E113" i="3"/>
  <c r="C113" i="3"/>
  <c r="H113" i="3" s="1"/>
  <c r="C106" i="3"/>
  <c r="H106" i="3" s="1"/>
  <c r="E106" i="3"/>
  <c r="C421" i="3"/>
  <c r="H421" i="3" s="1"/>
  <c r="E421" i="3"/>
  <c r="C277" i="3"/>
  <c r="H277" i="3" s="1"/>
  <c r="E277" i="3"/>
  <c r="C420" i="3"/>
  <c r="H420" i="3" s="1"/>
  <c r="E420" i="3"/>
  <c r="C276" i="3"/>
  <c r="H276" i="3" s="1"/>
  <c r="E276" i="3"/>
  <c r="C419" i="3"/>
  <c r="H419" i="3" s="1"/>
  <c r="E419" i="3"/>
  <c r="C275" i="3"/>
  <c r="H275" i="3" s="1"/>
  <c r="E275" i="3"/>
  <c r="C418" i="3"/>
  <c r="H418" i="3" s="1"/>
  <c r="E418" i="3"/>
  <c r="C274" i="3"/>
  <c r="H274" i="3" s="1"/>
  <c r="E274" i="3"/>
  <c r="C417" i="3"/>
  <c r="H417" i="3" s="1"/>
  <c r="E417" i="3"/>
  <c r="C273" i="3"/>
  <c r="H273" i="3" s="1"/>
  <c r="E273" i="3"/>
  <c r="E416" i="3"/>
  <c r="C416" i="3"/>
  <c r="H416" i="3" s="1"/>
  <c r="E272" i="3"/>
  <c r="C272" i="3"/>
  <c r="H272" i="3" s="1"/>
  <c r="E415" i="3"/>
  <c r="C415" i="3"/>
  <c r="H415" i="3" s="1"/>
  <c r="E271" i="3"/>
  <c r="C271" i="3"/>
  <c r="H271" i="3" s="1"/>
  <c r="E414" i="3"/>
  <c r="C414" i="3"/>
  <c r="H414" i="3" s="1"/>
  <c r="E270" i="3"/>
  <c r="C270" i="3"/>
  <c r="H270" i="3" s="1"/>
  <c r="E413" i="3"/>
  <c r="C413" i="3"/>
  <c r="H413" i="3" s="1"/>
  <c r="E269" i="3"/>
  <c r="C269" i="3"/>
  <c r="H269" i="3" s="1"/>
  <c r="E412" i="3"/>
  <c r="C412" i="3"/>
  <c r="H412" i="3" s="1"/>
  <c r="E268" i="3"/>
  <c r="C268" i="3"/>
  <c r="H268" i="3" s="1"/>
  <c r="E9" i="3"/>
  <c r="C9" i="3"/>
  <c r="H9" i="3" s="1"/>
  <c r="E279" i="3"/>
  <c r="C279" i="3"/>
  <c r="H279" i="3" s="1"/>
  <c r="C25" i="3"/>
  <c r="H25" i="3" s="1"/>
  <c r="E25" i="3"/>
  <c r="E278" i="3"/>
  <c r="C278" i="3"/>
  <c r="H278" i="3" s="1"/>
  <c r="C22" i="3"/>
  <c r="H22" i="3" s="1"/>
  <c r="E22" i="3"/>
  <c r="E52" i="3"/>
  <c r="C52" i="3"/>
  <c r="H52" i="3" s="1"/>
  <c r="E75" i="3"/>
  <c r="C75" i="3"/>
  <c r="H75" i="3" s="1"/>
  <c r="E86" i="3"/>
  <c r="C86" i="3"/>
  <c r="H86" i="3" s="1"/>
  <c r="C108" i="3"/>
  <c r="H108" i="3" s="1"/>
  <c r="E108" i="3"/>
  <c r="C107" i="3"/>
  <c r="H107" i="3" s="1"/>
  <c r="E107" i="3"/>
  <c r="C141" i="3"/>
  <c r="H141" i="3" s="1"/>
  <c r="E141" i="3"/>
  <c r="E152" i="3"/>
  <c r="C152" i="3"/>
  <c r="H152" i="3" s="1"/>
  <c r="E175" i="3"/>
  <c r="C175" i="3"/>
  <c r="H175" i="3" s="1"/>
  <c r="E31" i="3"/>
  <c r="C31" i="3"/>
  <c r="H31" i="3" s="1"/>
  <c r="E54" i="3"/>
  <c r="C54" i="3"/>
  <c r="H54" i="3" s="1"/>
  <c r="C265" i="3"/>
  <c r="H265" i="3" s="1"/>
  <c r="E265" i="3"/>
  <c r="C406" i="3"/>
  <c r="H406" i="3" s="1"/>
  <c r="E406" i="3"/>
  <c r="E259" i="3"/>
  <c r="C259" i="3"/>
  <c r="H259" i="3" s="1"/>
  <c r="E411" i="3"/>
  <c r="C411" i="3"/>
  <c r="H411" i="3" s="1"/>
  <c r="E267" i="3"/>
  <c r="C267" i="3"/>
  <c r="H267" i="3" s="1"/>
  <c r="E410" i="3"/>
  <c r="C410" i="3"/>
  <c r="H410" i="3" s="1"/>
  <c r="E266" i="3"/>
  <c r="C266" i="3"/>
  <c r="H266" i="3" s="1"/>
  <c r="E184" i="3"/>
  <c r="C184" i="3"/>
  <c r="H184" i="3" s="1"/>
  <c r="E40" i="3"/>
  <c r="C40" i="3"/>
  <c r="H40" i="3" s="1"/>
  <c r="E63" i="3"/>
  <c r="C63" i="3"/>
  <c r="H63" i="3" s="1"/>
  <c r="E74" i="3"/>
  <c r="C74" i="3"/>
  <c r="H74" i="3" s="1"/>
  <c r="C96" i="3"/>
  <c r="H96" i="3" s="1"/>
  <c r="E96" i="3"/>
  <c r="C95" i="3"/>
  <c r="H95" i="3" s="1"/>
  <c r="E95" i="3"/>
  <c r="C129" i="3"/>
  <c r="H129" i="3" s="1"/>
  <c r="E129" i="3"/>
  <c r="E140" i="3"/>
  <c r="C140" i="3"/>
  <c r="H140" i="3" s="1"/>
  <c r="E163" i="3"/>
  <c r="C163" i="3"/>
  <c r="H163" i="3" s="1"/>
  <c r="E19" i="3"/>
  <c r="C19" i="3"/>
  <c r="H19" i="3" s="1"/>
  <c r="E42" i="3"/>
  <c r="C42" i="3"/>
  <c r="H42" i="3" s="1"/>
  <c r="C346" i="3"/>
  <c r="H346" i="3" s="1"/>
  <c r="E346" i="3"/>
  <c r="E198" i="3"/>
  <c r="C198" i="3"/>
  <c r="H198" i="3" s="1"/>
  <c r="E14" i="3"/>
  <c r="C14" i="3"/>
  <c r="H14" i="3" s="1"/>
  <c r="C409" i="3"/>
  <c r="H409" i="3" s="1"/>
  <c r="E409" i="3"/>
  <c r="C407" i="3"/>
  <c r="H407" i="3" s="1"/>
  <c r="E407" i="3"/>
  <c r="C261" i="3"/>
  <c r="H261" i="3" s="1"/>
  <c r="E261" i="3"/>
  <c r="E403" i="3"/>
  <c r="C403" i="3"/>
  <c r="H403" i="3" s="1"/>
  <c r="E401" i="3"/>
  <c r="C401" i="3"/>
  <c r="H401" i="3" s="1"/>
  <c r="E256" i="3"/>
  <c r="C256" i="3"/>
  <c r="H256" i="3" s="1"/>
  <c r="C397" i="3"/>
  <c r="H397" i="3" s="1"/>
  <c r="E397" i="3"/>
  <c r="C253" i="3"/>
  <c r="H253" i="3" s="1"/>
  <c r="E253" i="3"/>
  <c r="C396" i="3"/>
  <c r="H396" i="3" s="1"/>
  <c r="E396" i="3"/>
  <c r="C252" i="3"/>
  <c r="H252" i="3" s="1"/>
  <c r="E252" i="3"/>
  <c r="C395" i="3"/>
  <c r="H395" i="3" s="1"/>
  <c r="E395" i="3"/>
  <c r="C251" i="3"/>
  <c r="H251" i="3" s="1"/>
  <c r="E251" i="3"/>
  <c r="C394" i="3"/>
  <c r="H394" i="3" s="1"/>
  <c r="E394" i="3"/>
  <c r="C250" i="3"/>
  <c r="H250" i="3" s="1"/>
  <c r="E250" i="3"/>
  <c r="C393" i="3"/>
  <c r="H393" i="3" s="1"/>
  <c r="E393" i="3"/>
  <c r="C249" i="3"/>
  <c r="H249" i="3" s="1"/>
  <c r="E249" i="3"/>
  <c r="E392" i="3"/>
  <c r="C392" i="3"/>
  <c r="H392" i="3" s="1"/>
  <c r="E248" i="3"/>
  <c r="C248" i="3"/>
  <c r="H248" i="3" s="1"/>
  <c r="E391" i="3"/>
  <c r="C391" i="3"/>
  <c r="H391" i="3" s="1"/>
  <c r="E247" i="3"/>
  <c r="C247" i="3"/>
  <c r="H247" i="3" s="1"/>
  <c r="E390" i="3"/>
  <c r="C390" i="3"/>
  <c r="H390" i="3" s="1"/>
  <c r="E246" i="3"/>
  <c r="C246" i="3"/>
  <c r="H246" i="3" s="1"/>
  <c r="E389" i="3"/>
  <c r="C389" i="3"/>
  <c r="H389" i="3" s="1"/>
  <c r="E245" i="3"/>
  <c r="C245" i="3"/>
  <c r="H245" i="3" s="1"/>
  <c r="E388" i="3"/>
  <c r="C388" i="3"/>
  <c r="H388" i="3" s="1"/>
  <c r="E244" i="3"/>
  <c r="C244" i="3"/>
  <c r="H244" i="3" s="1"/>
  <c r="E399" i="3"/>
  <c r="C399" i="3"/>
  <c r="H399" i="3" s="1"/>
  <c r="E255" i="3"/>
  <c r="C255" i="3"/>
  <c r="H255" i="3" s="1"/>
  <c r="E398" i="3"/>
  <c r="C398" i="3"/>
  <c r="H398" i="3" s="1"/>
  <c r="E254" i="3"/>
  <c r="C254" i="3"/>
  <c r="H254" i="3" s="1"/>
  <c r="E172" i="3"/>
  <c r="C172" i="3"/>
  <c r="H172" i="3" s="1"/>
  <c r="E28" i="3"/>
  <c r="C28" i="3"/>
  <c r="H28" i="3" s="1"/>
  <c r="E51" i="3"/>
  <c r="C51" i="3"/>
  <c r="H51" i="3" s="1"/>
  <c r="E62" i="3"/>
  <c r="C62" i="3"/>
  <c r="H62" i="3" s="1"/>
  <c r="C84" i="3"/>
  <c r="H84" i="3" s="1"/>
  <c r="E84" i="3"/>
  <c r="C83" i="3"/>
  <c r="H83" i="3" s="1"/>
  <c r="E83" i="3"/>
  <c r="C117" i="3"/>
  <c r="H117" i="3" s="1"/>
  <c r="E117" i="3"/>
  <c r="E128" i="3"/>
  <c r="C128" i="3"/>
  <c r="H128" i="3" s="1"/>
  <c r="E151" i="3"/>
  <c r="C151" i="3"/>
  <c r="H151" i="3" s="1"/>
  <c r="E174" i="3"/>
  <c r="C174" i="3"/>
  <c r="H174" i="3" s="1"/>
  <c r="E30" i="3"/>
  <c r="C30" i="3"/>
  <c r="H30" i="3" s="1"/>
  <c r="C203" i="3"/>
  <c r="H203" i="3" s="1"/>
  <c r="E203" i="3"/>
  <c r="E341" i="3"/>
  <c r="C341" i="3"/>
  <c r="H341" i="3" s="1"/>
  <c r="E124" i="3"/>
  <c r="C124" i="3"/>
  <c r="H124" i="3" s="1"/>
  <c r="C180" i="3"/>
  <c r="H180" i="3" s="1"/>
  <c r="E180" i="3"/>
  <c r="C263" i="3"/>
  <c r="H263" i="3" s="1"/>
  <c r="E263" i="3"/>
  <c r="C405" i="3"/>
  <c r="H405" i="3" s="1"/>
  <c r="E405" i="3"/>
  <c r="E260" i="3"/>
  <c r="C260" i="3"/>
  <c r="H260" i="3" s="1"/>
  <c r="E258" i="3"/>
  <c r="C258" i="3"/>
  <c r="H258" i="3" s="1"/>
  <c r="E400" i="3"/>
  <c r="C400" i="3"/>
  <c r="H400" i="3" s="1"/>
  <c r="C385" i="3"/>
  <c r="H385" i="3" s="1"/>
  <c r="E385" i="3"/>
  <c r="C241" i="3"/>
  <c r="H241" i="3" s="1"/>
  <c r="E241" i="3"/>
  <c r="C384" i="3"/>
  <c r="H384" i="3" s="1"/>
  <c r="E384" i="3"/>
  <c r="C240" i="3"/>
  <c r="H240" i="3" s="1"/>
  <c r="E240" i="3"/>
  <c r="C383" i="3"/>
  <c r="H383" i="3" s="1"/>
  <c r="E383" i="3"/>
  <c r="C239" i="3"/>
  <c r="H239" i="3" s="1"/>
  <c r="E239" i="3"/>
  <c r="C382" i="3"/>
  <c r="H382" i="3" s="1"/>
  <c r="E382" i="3"/>
  <c r="C238" i="3"/>
  <c r="H238" i="3" s="1"/>
  <c r="E238" i="3"/>
  <c r="C381" i="3"/>
  <c r="H381" i="3" s="1"/>
  <c r="E381" i="3"/>
  <c r="C237" i="3"/>
  <c r="H237" i="3" s="1"/>
  <c r="E237" i="3"/>
  <c r="E380" i="3"/>
  <c r="C380" i="3"/>
  <c r="H380" i="3" s="1"/>
  <c r="E236" i="3"/>
  <c r="C236" i="3"/>
  <c r="H236" i="3" s="1"/>
  <c r="E379" i="3"/>
  <c r="C379" i="3"/>
  <c r="H379" i="3" s="1"/>
  <c r="E235" i="3"/>
  <c r="C235" i="3"/>
  <c r="H235" i="3" s="1"/>
  <c r="E378" i="3"/>
  <c r="C378" i="3"/>
  <c r="H378" i="3" s="1"/>
  <c r="E234" i="3"/>
  <c r="C234" i="3"/>
  <c r="H234" i="3" s="1"/>
  <c r="E377" i="3"/>
  <c r="C377" i="3"/>
  <c r="H377" i="3" s="1"/>
  <c r="E233" i="3"/>
  <c r="C233" i="3"/>
  <c r="H233" i="3" s="1"/>
  <c r="E376" i="3"/>
  <c r="C376" i="3"/>
  <c r="H376" i="3" s="1"/>
  <c r="E232" i="3"/>
  <c r="C232" i="3"/>
  <c r="H232" i="3" s="1"/>
  <c r="E387" i="3"/>
  <c r="C387" i="3"/>
  <c r="H387" i="3" s="1"/>
  <c r="E243" i="3"/>
  <c r="C243" i="3"/>
  <c r="H243" i="3" s="1"/>
  <c r="E386" i="3"/>
  <c r="C386" i="3"/>
  <c r="H386" i="3" s="1"/>
  <c r="E242" i="3"/>
  <c r="C242" i="3"/>
  <c r="H242" i="3" s="1"/>
  <c r="E160" i="3"/>
  <c r="C160" i="3"/>
  <c r="H160" i="3" s="1"/>
  <c r="E16" i="3"/>
  <c r="C16" i="3"/>
  <c r="H16" i="3" s="1"/>
  <c r="E39" i="3"/>
  <c r="C39" i="3"/>
  <c r="H39" i="3" s="1"/>
  <c r="E50" i="3"/>
  <c r="C50" i="3"/>
  <c r="H50" i="3" s="1"/>
  <c r="C72" i="3"/>
  <c r="H72" i="3" s="1"/>
  <c r="E72" i="3"/>
  <c r="C71" i="3"/>
  <c r="H71" i="3" s="1"/>
  <c r="E71" i="3"/>
  <c r="C105" i="3"/>
  <c r="H105" i="3" s="1"/>
  <c r="E105" i="3"/>
  <c r="E116" i="3"/>
  <c r="C116" i="3"/>
  <c r="H116" i="3" s="1"/>
  <c r="E139" i="3"/>
  <c r="C139" i="3"/>
  <c r="H139" i="3" s="1"/>
  <c r="E162" i="3"/>
  <c r="C162" i="3"/>
  <c r="H162" i="3" s="1"/>
  <c r="E18" i="3"/>
  <c r="C18" i="3"/>
  <c r="H18" i="3" s="1"/>
  <c r="C204" i="3"/>
  <c r="H204" i="3" s="1"/>
  <c r="E204" i="3"/>
  <c r="E199" i="3"/>
  <c r="C199" i="3"/>
  <c r="H199" i="3" s="1"/>
  <c r="E158" i="3"/>
  <c r="C158" i="3"/>
  <c r="H158" i="3" s="1"/>
  <c r="C325" i="3"/>
  <c r="H325" i="3" s="1"/>
  <c r="E325" i="3"/>
  <c r="C264" i="3"/>
  <c r="H264" i="3" s="1"/>
  <c r="E264" i="3"/>
  <c r="C262" i="3"/>
  <c r="H262" i="3" s="1"/>
  <c r="E262" i="3"/>
  <c r="E404" i="3"/>
  <c r="C404" i="3"/>
  <c r="H404" i="3" s="1"/>
  <c r="E402" i="3"/>
  <c r="C402" i="3"/>
  <c r="H402" i="3" s="1"/>
  <c r="E257" i="3"/>
  <c r="C257" i="3"/>
  <c r="H257" i="3" s="1"/>
  <c r="C373" i="3"/>
  <c r="H373" i="3" s="1"/>
  <c r="E373" i="3"/>
  <c r="C229" i="3"/>
  <c r="H229" i="3" s="1"/>
  <c r="E229" i="3"/>
  <c r="C372" i="3"/>
  <c r="H372" i="3" s="1"/>
  <c r="E372" i="3"/>
  <c r="C228" i="3"/>
  <c r="H228" i="3" s="1"/>
  <c r="E228" i="3"/>
  <c r="C371" i="3"/>
  <c r="H371" i="3" s="1"/>
  <c r="E371" i="3"/>
  <c r="C227" i="3"/>
  <c r="H227" i="3" s="1"/>
  <c r="E227" i="3"/>
  <c r="C370" i="3"/>
  <c r="H370" i="3" s="1"/>
  <c r="E370" i="3"/>
  <c r="C226" i="3"/>
  <c r="H226" i="3" s="1"/>
  <c r="E226" i="3"/>
  <c r="C369" i="3"/>
  <c r="H369" i="3" s="1"/>
  <c r="E369" i="3"/>
  <c r="C225" i="3"/>
  <c r="H225" i="3" s="1"/>
  <c r="E225" i="3"/>
  <c r="E368" i="3"/>
  <c r="C368" i="3"/>
  <c r="H368" i="3" s="1"/>
  <c r="E224" i="3"/>
  <c r="C224" i="3"/>
  <c r="H224" i="3" s="1"/>
  <c r="E367" i="3"/>
  <c r="C367" i="3"/>
  <c r="H367" i="3" s="1"/>
  <c r="E223" i="3"/>
  <c r="C223" i="3"/>
  <c r="H223" i="3" s="1"/>
  <c r="E366" i="3"/>
  <c r="C366" i="3"/>
  <c r="H366" i="3" s="1"/>
  <c r="E222" i="3"/>
  <c r="C222" i="3"/>
  <c r="H222" i="3" s="1"/>
  <c r="E365" i="3"/>
  <c r="C365" i="3"/>
  <c r="H365" i="3" s="1"/>
  <c r="E221" i="3"/>
  <c r="C221" i="3"/>
  <c r="H221" i="3" s="1"/>
  <c r="E364" i="3"/>
  <c r="C364" i="3"/>
  <c r="H364" i="3" s="1"/>
  <c r="E220" i="3"/>
  <c r="C220" i="3"/>
  <c r="H220" i="3" s="1"/>
  <c r="E375" i="3"/>
  <c r="C375" i="3"/>
  <c r="H375" i="3" s="1"/>
  <c r="E231" i="3"/>
  <c r="C231" i="3"/>
  <c r="H231" i="3" s="1"/>
  <c r="E374" i="3"/>
  <c r="C374" i="3"/>
  <c r="H374" i="3" s="1"/>
  <c r="E230" i="3"/>
  <c r="C230" i="3"/>
  <c r="H230" i="3" s="1"/>
  <c r="E148" i="3"/>
  <c r="C148" i="3"/>
  <c r="H148" i="3" s="1"/>
  <c r="E171" i="3"/>
  <c r="C171" i="3"/>
  <c r="H171" i="3" s="1"/>
  <c r="E27" i="3"/>
  <c r="C27" i="3"/>
  <c r="H27" i="3" s="1"/>
  <c r="E38" i="3"/>
  <c r="C38" i="3"/>
  <c r="H38" i="3" s="1"/>
  <c r="C60" i="3"/>
  <c r="H60" i="3" s="1"/>
  <c r="E60" i="3"/>
  <c r="C59" i="3"/>
  <c r="H59" i="3" s="1"/>
  <c r="E59" i="3"/>
  <c r="C93" i="3"/>
  <c r="H93" i="3" s="1"/>
  <c r="E93" i="3"/>
  <c r="E104" i="3"/>
  <c r="C104" i="3"/>
  <c r="H104" i="3" s="1"/>
  <c r="E127" i="3"/>
  <c r="C127" i="3"/>
  <c r="H127" i="3" s="1"/>
  <c r="E150" i="3"/>
  <c r="C150" i="3"/>
  <c r="H150" i="3" s="1"/>
  <c r="E17" i="3"/>
  <c r="C17" i="3"/>
  <c r="H17" i="3" s="1"/>
  <c r="H323" i="3"/>
  <c r="H343" i="3"/>
  <c r="H327" i="3"/>
  <c r="H92" i="3"/>
  <c r="H363" i="3"/>
  <c r="H208" i="3"/>
  <c r="V5" i="4"/>
  <c r="S5" i="4"/>
  <c r="U5" i="4"/>
  <c r="R5" i="4"/>
  <c r="T5" i="4"/>
  <c r="Q5" i="4"/>
  <c r="P5" i="4"/>
  <c r="M5" i="4"/>
  <c r="O5" i="4"/>
  <c r="I143" i="1"/>
  <c r="N5" i="4"/>
  <c r="R3" i="3" l="1"/>
  <c r="R2" i="3" s="1"/>
  <c r="P4" i="3"/>
  <c r="Q3" i="3"/>
  <c r="Q2" i="3" s="1"/>
  <c r="O4" i="3"/>
  <c r="P3" i="3"/>
  <c r="P2" i="3" s="1"/>
  <c r="N4" i="3"/>
  <c r="O3" i="3"/>
  <c r="O2" i="3" s="1"/>
  <c r="M4" i="3"/>
  <c r="N3" i="3"/>
  <c r="N2" i="3" s="1"/>
  <c r="L4" i="3"/>
  <c r="M3" i="3"/>
  <c r="M2" i="3" s="1"/>
  <c r="K4" i="3"/>
  <c r="L3" i="3"/>
  <c r="L2" i="3" s="1"/>
  <c r="J4" i="3"/>
  <c r="K3" i="3"/>
  <c r="K2" i="3" s="1"/>
  <c r="I4" i="3"/>
  <c r="J3" i="3"/>
  <c r="J2" i="3" s="1"/>
  <c r="I3" i="3"/>
  <c r="R4" i="3"/>
  <c r="Q4" i="3"/>
  <c r="I7" i="3"/>
  <c r="K7" i="3"/>
  <c r="J7" i="3"/>
  <c r="Q7" i="3"/>
  <c r="R7" i="3"/>
  <c r="P7" i="3"/>
  <c r="O7" i="3"/>
  <c r="N7" i="3"/>
  <c r="L7" i="3"/>
  <c r="M7" i="3"/>
  <c r="E4" i="3" l="1"/>
  <c r="I2" i="3"/>
  <c r="E3" i="3"/>
  <c r="I438" i="3"/>
  <c r="I465" i="3"/>
  <c r="I474" i="3"/>
  <c r="I456" i="3"/>
  <c r="I447" i="3"/>
  <c r="I468" i="3"/>
  <c r="I471" i="3"/>
  <c r="I432" i="3"/>
  <c r="I459" i="3"/>
  <c r="I434" i="3"/>
  <c r="I464" i="3"/>
  <c r="I475" i="3"/>
  <c r="I460" i="3"/>
  <c r="I429" i="3"/>
  <c r="I462" i="3"/>
  <c r="I453" i="3"/>
  <c r="I454" i="3"/>
  <c r="I449" i="3"/>
  <c r="I430" i="3"/>
  <c r="I450" i="3"/>
  <c r="I452" i="3"/>
  <c r="I473" i="3"/>
  <c r="I439" i="3"/>
  <c r="I426" i="3"/>
  <c r="I427" i="3"/>
  <c r="I423" i="3"/>
  <c r="I470" i="3"/>
  <c r="I463" i="3"/>
  <c r="I431" i="3"/>
  <c r="I467" i="3"/>
  <c r="I425" i="3"/>
  <c r="I466" i="3"/>
  <c r="I437" i="3"/>
  <c r="I469" i="3"/>
  <c r="I476" i="3"/>
  <c r="I424" i="3"/>
  <c r="I457" i="3"/>
  <c r="I446" i="3"/>
  <c r="I458" i="3"/>
  <c r="I442" i="3"/>
  <c r="I440" i="3"/>
  <c r="I441" i="3"/>
  <c r="I445" i="3"/>
  <c r="I428" i="3"/>
  <c r="I448" i="3"/>
  <c r="I422" i="3"/>
  <c r="I451" i="3"/>
  <c r="I443" i="3"/>
  <c r="I455" i="3"/>
  <c r="I472" i="3"/>
  <c r="I444" i="3"/>
  <c r="I461" i="3"/>
  <c r="I435" i="3"/>
  <c r="I436" i="3"/>
  <c r="I433" i="3"/>
  <c r="J429" i="3"/>
  <c r="J432" i="3"/>
  <c r="J426" i="3"/>
  <c r="J423" i="3"/>
  <c r="J435" i="3"/>
  <c r="J465" i="3"/>
  <c r="J436" i="3"/>
  <c r="J433" i="3"/>
  <c r="J461" i="3"/>
  <c r="J434" i="3"/>
  <c r="J464" i="3"/>
  <c r="J475" i="3"/>
  <c r="J460" i="3"/>
  <c r="J459" i="3"/>
  <c r="J468" i="3"/>
  <c r="J454" i="3"/>
  <c r="J449" i="3"/>
  <c r="J430" i="3"/>
  <c r="J471" i="3"/>
  <c r="J452" i="3"/>
  <c r="J462" i="3"/>
  <c r="J473" i="3"/>
  <c r="J439" i="3"/>
  <c r="J450" i="3"/>
  <c r="J474" i="3"/>
  <c r="J470" i="3"/>
  <c r="J463" i="3"/>
  <c r="J427" i="3"/>
  <c r="J438" i="3"/>
  <c r="J456" i="3"/>
  <c r="J467" i="3"/>
  <c r="J437" i="3"/>
  <c r="J469" i="3"/>
  <c r="J476" i="3"/>
  <c r="J424" i="3"/>
  <c r="J453" i="3"/>
  <c r="J431" i="3"/>
  <c r="J458" i="3"/>
  <c r="J442" i="3"/>
  <c r="J441" i="3"/>
  <c r="J447" i="3"/>
  <c r="J445" i="3"/>
  <c r="J457" i="3"/>
  <c r="J446" i="3"/>
  <c r="J448" i="3"/>
  <c r="J443" i="3"/>
  <c r="J428" i="3"/>
  <c r="J455" i="3"/>
  <c r="J422" i="3"/>
  <c r="J472" i="3"/>
  <c r="J444" i="3"/>
  <c r="J425" i="3"/>
  <c r="J466" i="3"/>
  <c r="J451" i="3"/>
  <c r="J440" i="3"/>
  <c r="K445" i="3"/>
  <c r="K429" i="3"/>
  <c r="K432" i="3"/>
  <c r="K426" i="3"/>
  <c r="K447" i="3"/>
  <c r="K456" i="3"/>
  <c r="K474" i="3"/>
  <c r="K423" i="3"/>
  <c r="K438" i="3"/>
  <c r="K465" i="3"/>
  <c r="K471" i="3"/>
  <c r="K473" i="3"/>
  <c r="K455" i="3"/>
  <c r="K462" i="3"/>
  <c r="K464" i="3"/>
  <c r="K466" i="3"/>
  <c r="K433" i="3"/>
  <c r="K475" i="3"/>
  <c r="K435" i="3"/>
  <c r="K437" i="3"/>
  <c r="K444" i="3"/>
  <c r="K446" i="3"/>
  <c r="K453" i="3"/>
  <c r="K439" i="3"/>
  <c r="K448" i="3"/>
  <c r="K457" i="3"/>
  <c r="K458" i="3"/>
  <c r="K425" i="3"/>
  <c r="K467" i="3"/>
  <c r="K436" i="3"/>
  <c r="K440" i="3"/>
  <c r="K449" i="3"/>
  <c r="K460" i="3"/>
  <c r="K461" i="3"/>
  <c r="K470" i="3"/>
  <c r="K424" i="3"/>
  <c r="K469" i="3"/>
  <c r="K431" i="3"/>
  <c r="K468" i="3"/>
  <c r="K452" i="3"/>
  <c r="K443" i="3"/>
  <c r="K459" i="3"/>
  <c r="K441" i="3"/>
  <c r="K434" i="3"/>
  <c r="K463" i="3"/>
  <c r="K422" i="3"/>
  <c r="K428" i="3"/>
  <c r="K450" i="3"/>
  <c r="K454" i="3"/>
  <c r="K430" i="3"/>
  <c r="K476" i="3"/>
  <c r="K472" i="3"/>
  <c r="K427" i="3"/>
  <c r="K442" i="3"/>
  <c r="K451" i="3"/>
  <c r="M437" i="3"/>
  <c r="M446" i="3"/>
  <c r="M464" i="3"/>
  <c r="M455" i="3"/>
  <c r="M431" i="3"/>
  <c r="M473" i="3"/>
  <c r="M467" i="3"/>
  <c r="M470" i="3"/>
  <c r="M434" i="3"/>
  <c r="M430" i="3"/>
  <c r="M432" i="3"/>
  <c r="M459" i="3"/>
  <c r="M466" i="3"/>
  <c r="M451" i="3"/>
  <c r="M436" i="3"/>
  <c r="M425" i="3"/>
  <c r="M468" i="3"/>
  <c r="M427" i="3"/>
  <c r="M429" i="3"/>
  <c r="M458" i="3"/>
  <c r="M475" i="3"/>
  <c r="M460" i="3"/>
  <c r="M461" i="3"/>
  <c r="M428" i="3"/>
  <c r="M454" i="3"/>
  <c r="M441" i="3"/>
  <c r="M444" i="3"/>
  <c r="M424" i="3"/>
  <c r="M426" i="3"/>
  <c r="M433" i="3"/>
  <c r="M439" i="3"/>
  <c r="M471" i="3"/>
  <c r="M435" i="3"/>
  <c r="M422" i="3"/>
  <c r="M452" i="3"/>
  <c r="M463" i="3"/>
  <c r="M423" i="3"/>
  <c r="M449" i="3"/>
  <c r="M465" i="3"/>
  <c r="M450" i="3"/>
  <c r="M453" i="3"/>
  <c r="M462" i="3"/>
  <c r="M438" i="3"/>
  <c r="M440" i="3"/>
  <c r="M469" i="3"/>
  <c r="M456" i="3"/>
  <c r="M447" i="3"/>
  <c r="M445" i="3"/>
  <c r="M457" i="3"/>
  <c r="M448" i="3"/>
  <c r="M476" i="3"/>
  <c r="M443" i="3"/>
  <c r="M442" i="3"/>
  <c r="M474" i="3"/>
  <c r="M472" i="3"/>
  <c r="L459" i="3"/>
  <c r="L466" i="3"/>
  <c r="L440" i="3"/>
  <c r="L451" i="3"/>
  <c r="L430" i="3"/>
  <c r="L436" i="3"/>
  <c r="L425" i="3"/>
  <c r="L468" i="3"/>
  <c r="L434" i="3"/>
  <c r="L464" i="3"/>
  <c r="L475" i="3"/>
  <c r="L460" i="3"/>
  <c r="L454" i="3"/>
  <c r="L429" i="3"/>
  <c r="L441" i="3"/>
  <c r="L444" i="3"/>
  <c r="L449" i="3"/>
  <c r="L423" i="3"/>
  <c r="L427" i="3"/>
  <c r="L472" i="3"/>
  <c r="L452" i="3"/>
  <c r="L473" i="3"/>
  <c r="L439" i="3"/>
  <c r="L471" i="3"/>
  <c r="L435" i="3"/>
  <c r="L470" i="3"/>
  <c r="L463" i="3"/>
  <c r="L453" i="3"/>
  <c r="L467" i="3"/>
  <c r="L465" i="3"/>
  <c r="L422" i="3"/>
  <c r="L424" i="3"/>
  <c r="L450" i="3"/>
  <c r="L469" i="3"/>
  <c r="L476" i="3"/>
  <c r="L447" i="3"/>
  <c r="L426" i="3"/>
  <c r="L432" i="3"/>
  <c r="L437" i="3"/>
  <c r="L431" i="3"/>
  <c r="L456" i="3"/>
  <c r="L445" i="3"/>
  <c r="L457" i="3"/>
  <c r="L446" i="3"/>
  <c r="L448" i="3"/>
  <c r="L462" i="3"/>
  <c r="L458" i="3"/>
  <c r="L442" i="3"/>
  <c r="L438" i="3"/>
  <c r="L443" i="3"/>
  <c r="L428" i="3"/>
  <c r="L455" i="3"/>
  <c r="L474" i="3"/>
  <c r="L433" i="3"/>
  <c r="L461" i="3"/>
  <c r="N422" i="3"/>
  <c r="N464" i="3"/>
  <c r="N473" i="3"/>
  <c r="N431" i="3"/>
  <c r="N428" i="3"/>
  <c r="N437" i="3"/>
  <c r="N446" i="3"/>
  <c r="N455" i="3"/>
  <c r="N472" i="3"/>
  <c r="N434" i="3"/>
  <c r="N432" i="3"/>
  <c r="N456" i="3"/>
  <c r="N438" i="3"/>
  <c r="N459" i="3"/>
  <c r="N466" i="3"/>
  <c r="N451" i="3"/>
  <c r="N427" i="3"/>
  <c r="N457" i="3"/>
  <c r="N436" i="3"/>
  <c r="N476" i="3"/>
  <c r="N468" i="3"/>
  <c r="N429" i="3"/>
  <c r="N462" i="3"/>
  <c r="N467" i="3"/>
  <c r="N458" i="3"/>
  <c r="N475" i="3"/>
  <c r="N460" i="3"/>
  <c r="N447" i="3"/>
  <c r="N454" i="3"/>
  <c r="N441" i="3"/>
  <c r="N444" i="3"/>
  <c r="N424" i="3"/>
  <c r="N426" i="3"/>
  <c r="N435" i="3"/>
  <c r="N440" i="3"/>
  <c r="N449" i="3"/>
  <c r="N425" i="3"/>
  <c r="N439" i="3"/>
  <c r="N471" i="3"/>
  <c r="N452" i="3"/>
  <c r="N442" i="3"/>
  <c r="N463" i="3"/>
  <c r="N423" i="3"/>
  <c r="N450" i="3"/>
  <c r="N453" i="3"/>
  <c r="N461" i="3"/>
  <c r="N443" i="3"/>
  <c r="N465" i="3"/>
  <c r="N433" i="3"/>
  <c r="N469" i="3"/>
  <c r="N470" i="3"/>
  <c r="N445" i="3"/>
  <c r="N448" i="3"/>
  <c r="N474" i="3"/>
  <c r="N430" i="3"/>
  <c r="O444" i="3"/>
  <c r="O462" i="3"/>
  <c r="O471" i="3"/>
  <c r="O422" i="3"/>
  <c r="O432" i="3"/>
  <c r="O428" i="3"/>
  <c r="O453" i="3"/>
  <c r="O438" i="3"/>
  <c r="O447" i="3"/>
  <c r="O435" i="3"/>
  <c r="O433" i="3"/>
  <c r="O431" i="3"/>
  <c r="O476" i="3"/>
  <c r="O464" i="3"/>
  <c r="O469" i="3"/>
  <c r="O465" i="3"/>
  <c r="O472" i="3"/>
  <c r="O468" i="3"/>
  <c r="O425" i="3"/>
  <c r="O467" i="3"/>
  <c r="O470" i="3"/>
  <c r="O457" i="3"/>
  <c r="O461" i="3"/>
  <c r="O455" i="3"/>
  <c r="O474" i="3"/>
  <c r="O460" i="3"/>
  <c r="O456" i="3"/>
  <c r="O454" i="3"/>
  <c r="O459" i="3"/>
  <c r="O430" i="3"/>
  <c r="O426" i="3"/>
  <c r="O463" i="3"/>
  <c r="O458" i="3"/>
  <c r="O452" i="3"/>
  <c r="O448" i="3"/>
  <c r="O445" i="3"/>
  <c r="O446" i="3"/>
  <c r="O427" i="3"/>
  <c r="O450" i="3"/>
  <c r="O451" i="3"/>
  <c r="O443" i="3"/>
  <c r="O434" i="3"/>
  <c r="O441" i="3"/>
  <c r="O423" i="3"/>
  <c r="O449" i="3"/>
  <c r="O436" i="3"/>
  <c r="O475" i="3"/>
  <c r="O439" i="3"/>
  <c r="O424" i="3"/>
  <c r="O473" i="3"/>
  <c r="O437" i="3"/>
  <c r="O442" i="3"/>
  <c r="O440" i="3"/>
  <c r="O466" i="3"/>
  <c r="O429" i="3"/>
  <c r="Q469" i="3"/>
  <c r="Q451" i="3"/>
  <c r="Q433" i="3"/>
  <c r="Q442" i="3"/>
  <c r="Q431" i="3"/>
  <c r="Q436" i="3"/>
  <c r="Q467" i="3"/>
  <c r="Q456" i="3"/>
  <c r="Q447" i="3"/>
  <c r="Q437" i="3"/>
  <c r="Q462" i="3"/>
  <c r="Q476" i="3"/>
  <c r="Q438" i="3"/>
  <c r="Q427" i="3"/>
  <c r="Q429" i="3"/>
  <c r="Q428" i="3"/>
  <c r="Q446" i="3"/>
  <c r="Q463" i="3"/>
  <c r="Q458" i="3"/>
  <c r="Q475" i="3"/>
  <c r="Q474" i="3"/>
  <c r="Q424" i="3"/>
  <c r="Q426" i="3"/>
  <c r="Q443" i="3"/>
  <c r="Q455" i="3"/>
  <c r="Q445" i="3"/>
  <c r="Q473" i="3"/>
  <c r="Q460" i="3"/>
  <c r="Q461" i="3"/>
  <c r="Q459" i="3"/>
  <c r="Q454" i="3"/>
  <c r="Q423" i="3"/>
  <c r="Q468" i="3"/>
  <c r="Q440" i="3"/>
  <c r="Q466" i="3"/>
  <c r="Q448" i="3"/>
  <c r="Q457" i="3"/>
  <c r="Q422" i="3"/>
  <c r="Q470" i="3"/>
  <c r="Q425" i="3"/>
  <c r="Q472" i="3"/>
  <c r="Q439" i="3"/>
  <c r="Q435" i="3"/>
  <c r="Q449" i="3"/>
  <c r="Q434" i="3"/>
  <c r="Q441" i="3"/>
  <c r="Q464" i="3"/>
  <c r="Q444" i="3"/>
  <c r="Q471" i="3"/>
  <c r="Q452" i="3"/>
  <c r="Q430" i="3"/>
  <c r="Q465" i="3"/>
  <c r="Q453" i="3"/>
  <c r="Q450" i="3"/>
  <c r="Q432" i="3"/>
  <c r="P445" i="3"/>
  <c r="P457" i="3"/>
  <c r="P437" i="3"/>
  <c r="P448" i="3"/>
  <c r="P462" i="3"/>
  <c r="P476" i="3"/>
  <c r="P442" i="3"/>
  <c r="P438" i="3"/>
  <c r="P427" i="3"/>
  <c r="P428" i="3"/>
  <c r="P446" i="3"/>
  <c r="P458" i="3"/>
  <c r="P474" i="3"/>
  <c r="P429" i="3"/>
  <c r="P465" i="3"/>
  <c r="P472" i="3"/>
  <c r="P443" i="3"/>
  <c r="P455" i="3"/>
  <c r="P424" i="3"/>
  <c r="P450" i="3"/>
  <c r="P461" i="3"/>
  <c r="P459" i="3"/>
  <c r="P466" i="3"/>
  <c r="P451" i="3"/>
  <c r="P426" i="3"/>
  <c r="P470" i="3"/>
  <c r="P436" i="3"/>
  <c r="P425" i="3"/>
  <c r="P468" i="3"/>
  <c r="P440" i="3"/>
  <c r="P475" i="3"/>
  <c r="P460" i="3"/>
  <c r="P433" i="3"/>
  <c r="P423" i="3"/>
  <c r="P453" i="3"/>
  <c r="P432" i="3"/>
  <c r="P454" i="3"/>
  <c r="P434" i="3"/>
  <c r="P441" i="3"/>
  <c r="P464" i="3"/>
  <c r="P444" i="3"/>
  <c r="P463" i="3"/>
  <c r="P439" i="3"/>
  <c r="P471" i="3"/>
  <c r="P435" i="3"/>
  <c r="P449" i="3"/>
  <c r="P452" i="3"/>
  <c r="P473" i="3"/>
  <c r="P430" i="3"/>
  <c r="P431" i="3"/>
  <c r="P469" i="3"/>
  <c r="P467" i="3"/>
  <c r="P447" i="3"/>
  <c r="P422" i="3"/>
  <c r="P456" i="3"/>
  <c r="R442" i="3"/>
  <c r="R469" i="3"/>
  <c r="R430" i="3"/>
  <c r="R427" i="3"/>
  <c r="R433" i="3"/>
  <c r="R451" i="3"/>
  <c r="R424" i="3"/>
  <c r="R452" i="3"/>
  <c r="R473" i="3"/>
  <c r="R429" i="3"/>
  <c r="R470" i="3"/>
  <c r="R450" i="3"/>
  <c r="R453" i="3"/>
  <c r="R465" i="3"/>
  <c r="R432" i="3"/>
  <c r="R463" i="3"/>
  <c r="R431" i="3"/>
  <c r="R466" i="3"/>
  <c r="R467" i="3"/>
  <c r="R456" i="3"/>
  <c r="R447" i="3"/>
  <c r="R437" i="3"/>
  <c r="R462" i="3"/>
  <c r="R476" i="3"/>
  <c r="R438" i="3"/>
  <c r="R426" i="3"/>
  <c r="R474" i="3"/>
  <c r="R441" i="3"/>
  <c r="R444" i="3"/>
  <c r="R428" i="3"/>
  <c r="R446" i="3"/>
  <c r="R458" i="3"/>
  <c r="R464" i="3"/>
  <c r="R443" i="3"/>
  <c r="R455" i="3"/>
  <c r="R454" i="3"/>
  <c r="R457" i="3"/>
  <c r="R423" i="3"/>
  <c r="R472" i="3"/>
  <c r="R461" i="3"/>
  <c r="R459" i="3"/>
  <c r="R445" i="3"/>
  <c r="R425" i="3"/>
  <c r="R468" i="3"/>
  <c r="R440" i="3"/>
  <c r="R448" i="3"/>
  <c r="R422" i="3"/>
  <c r="R436" i="3"/>
  <c r="R434" i="3"/>
  <c r="R460" i="3"/>
  <c r="R435" i="3"/>
  <c r="R449" i="3"/>
  <c r="R471" i="3"/>
  <c r="R475" i="3"/>
  <c r="R439" i="3"/>
  <c r="L9" i="3"/>
  <c r="L11" i="3"/>
  <c r="L17" i="3"/>
  <c r="L23" i="3"/>
  <c r="L29" i="3"/>
  <c r="L35" i="3"/>
  <c r="L41" i="3"/>
  <c r="L47" i="3"/>
  <c r="L53" i="3"/>
  <c r="L59" i="3"/>
  <c r="L65" i="3"/>
  <c r="L71" i="3"/>
  <c r="L77" i="3"/>
  <c r="L83" i="3"/>
  <c r="L89" i="3"/>
  <c r="L95" i="3"/>
  <c r="L101" i="3"/>
  <c r="L107" i="3"/>
  <c r="L10" i="3"/>
  <c r="L16" i="3"/>
  <c r="L22" i="3"/>
  <c r="L28" i="3"/>
  <c r="L34" i="3"/>
  <c r="L40" i="3"/>
  <c r="L46" i="3"/>
  <c r="L52" i="3"/>
  <c r="L58" i="3"/>
  <c r="L64" i="3"/>
  <c r="L70" i="3"/>
  <c r="L76" i="3"/>
  <c r="L82" i="3"/>
  <c r="L88" i="3"/>
  <c r="L94" i="3"/>
  <c r="L100" i="3"/>
  <c r="L15" i="3"/>
  <c r="L21" i="3"/>
  <c r="L27" i="3"/>
  <c r="L33" i="3"/>
  <c r="L39" i="3"/>
  <c r="L45" i="3"/>
  <c r="L51" i="3"/>
  <c r="L57" i="3"/>
  <c r="L13" i="3"/>
  <c r="L30" i="3"/>
  <c r="L44" i="3"/>
  <c r="L56" i="3"/>
  <c r="L63" i="3"/>
  <c r="L73" i="3"/>
  <c r="L90" i="3"/>
  <c r="L92" i="3"/>
  <c r="L19" i="3"/>
  <c r="L36" i="3"/>
  <c r="L67" i="3"/>
  <c r="L116" i="3"/>
  <c r="L122" i="3"/>
  <c r="L128" i="3"/>
  <c r="L134" i="3"/>
  <c r="L140" i="3"/>
  <c r="L146" i="3"/>
  <c r="L152" i="3"/>
  <c r="L158" i="3"/>
  <c r="L164" i="3"/>
  <c r="L170" i="3"/>
  <c r="L176" i="3"/>
  <c r="L182" i="3"/>
  <c r="L188" i="3"/>
  <c r="L25" i="3"/>
  <c r="L49" i="3"/>
  <c r="L61" i="3"/>
  <c r="L85" i="3"/>
  <c r="L87" i="3"/>
  <c r="L103" i="3"/>
  <c r="L105" i="3"/>
  <c r="L108" i="3"/>
  <c r="L14" i="3"/>
  <c r="L31" i="3"/>
  <c r="L115" i="3"/>
  <c r="L121" i="3"/>
  <c r="L127" i="3"/>
  <c r="L133" i="3"/>
  <c r="L139" i="3"/>
  <c r="L145" i="3"/>
  <c r="L151" i="3"/>
  <c r="L157" i="3"/>
  <c r="L20" i="3"/>
  <c r="L37" i="3"/>
  <c r="L42" i="3"/>
  <c r="L54" i="3"/>
  <c r="L80" i="3"/>
  <c r="L96" i="3"/>
  <c r="L98" i="3"/>
  <c r="L110" i="3"/>
  <c r="L26" i="3"/>
  <c r="L74" i="3"/>
  <c r="L114" i="3"/>
  <c r="L120" i="3"/>
  <c r="L32" i="3"/>
  <c r="L50" i="3"/>
  <c r="L68" i="3"/>
  <c r="L78" i="3"/>
  <c r="L119" i="3"/>
  <c r="L123" i="3"/>
  <c r="L135" i="3"/>
  <c r="L137" i="3"/>
  <c r="L153" i="3"/>
  <c r="L155" i="3"/>
  <c r="L160" i="3"/>
  <c r="L168" i="3"/>
  <c r="L178" i="3"/>
  <c r="L181" i="3"/>
  <c r="L193" i="3"/>
  <c r="L199" i="3"/>
  <c r="L205" i="3"/>
  <c r="L211" i="3"/>
  <c r="L217" i="3"/>
  <c r="L223" i="3"/>
  <c r="L229" i="3"/>
  <c r="L235" i="3"/>
  <c r="L241" i="3"/>
  <c r="L247" i="3"/>
  <c r="L253" i="3"/>
  <c r="L259" i="3"/>
  <c r="L265" i="3"/>
  <c r="L271" i="3"/>
  <c r="L277" i="3"/>
  <c r="L283" i="3"/>
  <c r="L289" i="3"/>
  <c r="L295" i="3"/>
  <c r="L301" i="3"/>
  <c r="L307" i="3"/>
  <c r="L313" i="3"/>
  <c r="L12" i="3"/>
  <c r="L102" i="3"/>
  <c r="L69" i="3"/>
  <c r="L106" i="3"/>
  <c r="L109" i="3"/>
  <c r="L112" i="3"/>
  <c r="L132" i="3"/>
  <c r="L148" i="3"/>
  <c r="L150" i="3"/>
  <c r="L162" i="3"/>
  <c r="L165" i="3"/>
  <c r="L171" i="3"/>
  <c r="L174" i="3"/>
  <c r="L184" i="3"/>
  <c r="L187" i="3"/>
  <c r="L192" i="3"/>
  <c r="L198" i="3"/>
  <c r="L204" i="3"/>
  <c r="L210" i="3"/>
  <c r="L216" i="3"/>
  <c r="L222" i="3"/>
  <c r="L228" i="3"/>
  <c r="L234" i="3"/>
  <c r="L240" i="3"/>
  <c r="L246" i="3"/>
  <c r="L252" i="3"/>
  <c r="L79" i="3"/>
  <c r="L84" i="3"/>
  <c r="L99" i="3"/>
  <c r="L126" i="3"/>
  <c r="L43" i="3"/>
  <c r="L48" i="3"/>
  <c r="L75" i="3"/>
  <c r="L117" i="3"/>
  <c r="L130" i="3"/>
  <c r="L141" i="3"/>
  <c r="L143" i="3"/>
  <c r="L167" i="3"/>
  <c r="L177" i="3"/>
  <c r="L180" i="3"/>
  <c r="L191" i="3"/>
  <c r="L197" i="3"/>
  <c r="L203" i="3"/>
  <c r="L38" i="3"/>
  <c r="L55" i="3"/>
  <c r="L60" i="3"/>
  <c r="L93" i="3"/>
  <c r="L124" i="3"/>
  <c r="L159" i="3"/>
  <c r="L66" i="3"/>
  <c r="L113" i="3"/>
  <c r="L136" i="3"/>
  <c r="L138" i="3"/>
  <c r="L154" i="3"/>
  <c r="L156" i="3"/>
  <c r="L62" i="3"/>
  <c r="L81" i="3"/>
  <c r="L104" i="3"/>
  <c r="L97" i="3"/>
  <c r="L125" i="3"/>
  <c r="L179" i="3"/>
  <c r="L195" i="3"/>
  <c r="L202" i="3"/>
  <c r="L208" i="3"/>
  <c r="L224" i="3"/>
  <c r="L226" i="3"/>
  <c r="L242" i="3"/>
  <c r="L244" i="3"/>
  <c r="L18" i="3"/>
  <c r="L161" i="3"/>
  <c r="L206" i="3"/>
  <c r="L262" i="3"/>
  <c r="L272" i="3"/>
  <c r="L275" i="3"/>
  <c r="L285" i="3"/>
  <c r="L288" i="3"/>
  <c r="L298" i="3"/>
  <c r="L308" i="3"/>
  <c r="L311" i="3"/>
  <c r="L320" i="3"/>
  <c r="L326" i="3"/>
  <c r="L332" i="3"/>
  <c r="L338" i="3"/>
  <c r="L344" i="3"/>
  <c r="L350" i="3"/>
  <c r="L356" i="3"/>
  <c r="L362" i="3"/>
  <c r="L368" i="3"/>
  <c r="L374" i="3"/>
  <c r="L380" i="3"/>
  <c r="L386" i="3"/>
  <c r="L392" i="3"/>
  <c r="L131" i="3"/>
  <c r="L144" i="3"/>
  <c r="L185" i="3"/>
  <c r="L200" i="3"/>
  <c r="L219" i="3"/>
  <c r="L221" i="3"/>
  <c r="L237" i="3"/>
  <c r="L239" i="3"/>
  <c r="L24" i="3"/>
  <c r="L149" i="3"/>
  <c r="L255" i="3"/>
  <c r="L258" i="3"/>
  <c r="L268" i="3"/>
  <c r="L278" i="3"/>
  <c r="L281" i="3"/>
  <c r="L291" i="3"/>
  <c r="L294" i="3"/>
  <c r="L304" i="3"/>
  <c r="L183" i="3"/>
  <c r="L186" i="3"/>
  <c r="L196" i="3"/>
  <c r="L212" i="3"/>
  <c r="L214" i="3"/>
  <c r="L230" i="3"/>
  <c r="L232" i="3"/>
  <c r="L248" i="3"/>
  <c r="L250" i="3"/>
  <c r="L261" i="3"/>
  <c r="L264" i="3"/>
  <c r="L91" i="3"/>
  <c r="L111" i="3"/>
  <c r="L169" i="3"/>
  <c r="L189" i="3"/>
  <c r="L207" i="3"/>
  <c r="L209" i="3"/>
  <c r="L225" i="3"/>
  <c r="L227" i="3"/>
  <c r="L118" i="3"/>
  <c r="L163" i="3"/>
  <c r="L220" i="3"/>
  <c r="L236" i="3"/>
  <c r="L254" i="3"/>
  <c r="L276" i="3"/>
  <c r="L315" i="3"/>
  <c r="L336" i="3"/>
  <c r="L346" i="3"/>
  <c r="L349" i="3"/>
  <c r="L359" i="3"/>
  <c r="L369" i="3"/>
  <c r="L372" i="3"/>
  <c r="L382" i="3"/>
  <c r="L385" i="3"/>
  <c r="L142" i="3"/>
  <c r="L260" i="3"/>
  <c r="L263" i="3"/>
  <c r="L274" i="3"/>
  <c r="L286" i="3"/>
  <c r="L293" i="3"/>
  <c r="L325" i="3"/>
  <c r="L328" i="3"/>
  <c r="L395" i="3"/>
  <c r="L408" i="3"/>
  <c r="L414" i="3"/>
  <c r="L420" i="3"/>
  <c r="L233" i="3"/>
  <c r="L251" i="3"/>
  <c r="L284" i="3"/>
  <c r="L306" i="3"/>
  <c r="L317" i="3"/>
  <c r="L339" i="3"/>
  <c r="L342" i="3"/>
  <c r="L352" i="3"/>
  <c r="L355" i="3"/>
  <c r="L365" i="3"/>
  <c r="L375" i="3"/>
  <c r="L378" i="3"/>
  <c r="L388" i="3"/>
  <c r="L391" i="3"/>
  <c r="L399" i="3"/>
  <c r="L403" i="3"/>
  <c r="L86" i="3"/>
  <c r="L129" i="3"/>
  <c r="L172" i="3"/>
  <c r="L266" i="3"/>
  <c r="L269" i="3"/>
  <c r="L300" i="3"/>
  <c r="L310" i="3"/>
  <c r="L330" i="3"/>
  <c r="L333" i="3"/>
  <c r="L407" i="3"/>
  <c r="L413" i="3"/>
  <c r="L419" i="3"/>
  <c r="L166" i="3"/>
  <c r="L245" i="3"/>
  <c r="L279" i="3"/>
  <c r="L287" i="3"/>
  <c r="L312" i="3"/>
  <c r="L314" i="3"/>
  <c r="L319" i="3"/>
  <c r="L322" i="3"/>
  <c r="L345" i="3"/>
  <c r="L348" i="3"/>
  <c r="L358" i="3"/>
  <c r="L361" i="3"/>
  <c r="L371" i="3"/>
  <c r="L381" i="3"/>
  <c r="L384" i="3"/>
  <c r="L394" i="3"/>
  <c r="L398" i="3"/>
  <c r="L173" i="3"/>
  <c r="L267" i="3"/>
  <c r="L302" i="3"/>
  <c r="L147" i="3"/>
  <c r="L213" i="3"/>
  <c r="L238" i="3"/>
  <c r="L270" i="3"/>
  <c r="L282" i="3"/>
  <c r="L324" i="3"/>
  <c r="L327" i="3"/>
  <c r="L341" i="3"/>
  <c r="L351" i="3"/>
  <c r="L354" i="3"/>
  <c r="L364" i="3"/>
  <c r="L194" i="3"/>
  <c r="L218" i="3"/>
  <c r="L280" i="3"/>
  <c r="L296" i="3"/>
  <c r="L316" i="3"/>
  <c r="L231" i="3"/>
  <c r="L416" i="3"/>
  <c r="L410" i="3"/>
  <c r="L400" i="3"/>
  <c r="L292" i="3"/>
  <c r="L305" i="3"/>
  <c r="L321" i="3"/>
  <c r="L334" i="3"/>
  <c r="L367" i="3"/>
  <c r="L379" i="3"/>
  <c r="L396" i="3"/>
  <c r="L405" i="3"/>
  <c r="L418" i="3"/>
  <c r="L243" i="3"/>
  <c r="L347" i="3"/>
  <c r="L377" i="3"/>
  <c r="L389" i="3"/>
  <c r="L215" i="3"/>
  <c r="L421" i="3"/>
  <c r="L72" i="3"/>
  <c r="L190" i="3"/>
  <c r="L299" i="3"/>
  <c r="L331" i="3"/>
  <c r="L335" i="3"/>
  <c r="L387" i="3"/>
  <c r="L401" i="3"/>
  <c r="L409" i="3"/>
  <c r="L411" i="3"/>
  <c r="L175" i="3"/>
  <c r="L353" i="3"/>
  <c r="L256" i="3"/>
  <c r="L318" i="3"/>
  <c r="L370" i="3"/>
  <c r="L390" i="3"/>
  <c r="L397" i="3"/>
  <c r="L273" i="3"/>
  <c r="L406" i="3"/>
  <c r="L376" i="3"/>
  <c r="L257" i="3"/>
  <c r="L323" i="3"/>
  <c r="L373" i="3"/>
  <c r="L402" i="3"/>
  <c r="L415" i="3"/>
  <c r="L417" i="3"/>
  <c r="L249" i="3"/>
  <c r="L329" i="3"/>
  <c r="L357" i="3"/>
  <c r="L360" i="3"/>
  <c r="L383" i="3"/>
  <c r="L404" i="3"/>
  <c r="L303" i="3"/>
  <c r="L393" i="3"/>
  <c r="L412" i="3"/>
  <c r="L201" i="3"/>
  <c r="L290" i="3"/>
  <c r="L337" i="3"/>
  <c r="L309" i="3"/>
  <c r="L340" i="3"/>
  <c r="L343" i="3"/>
  <c r="L363" i="3"/>
  <c r="L366" i="3"/>
  <c r="L297" i="3"/>
  <c r="O9" i="3"/>
  <c r="O13" i="3"/>
  <c r="O19" i="3"/>
  <c r="O25" i="3"/>
  <c r="O31" i="3"/>
  <c r="O37" i="3"/>
  <c r="O43" i="3"/>
  <c r="O49" i="3"/>
  <c r="O55" i="3"/>
  <c r="O61" i="3"/>
  <c r="O67" i="3"/>
  <c r="O73" i="3"/>
  <c r="O79" i="3"/>
  <c r="O85" i="3"/>
  <c r="O91" i="3"/>
  <c r="O97" i="3"/>
  <c r="O103" i="3"/>
  <c r="O109" i="3"/>
  <c r="O12" i="3"/>
  <c r="O18" i="3"/>
  <c r="O24" i="3"/>
  <c r="O30" i="3"/>
  <c r="O36" i="3"/>
  <c r="O42" i="3"/>
  <c r="O48" i="3"/>
  <c r="O54" i="3"/>
  <c r="O60" i="3"/>
  <c r="O66" i="3"/>
  <c r="O72" i="3"/>
  <c r="O78" i="3"/>
  <c r="O84" i="3"/>
  <c r="O90" i="3"/>
  <c r="O96" i="3"/>
  <c r="O102" i="3"/>
  <c r="O108" i="3"/>
  <c r="O11" i="3"/>
  <c r="O17" i="3"/>
  <c r="O23" i="3"/>
  <c r="O29" i="3"/>
  <c r="O35" i="3"/>
  <c r="O41" i="3"/>
  <c r="O47" i="3"/>
  <c r="O53" i="3"/>
  <c r="O59" i="3"/>
  <c r="O65" i="3"/>
  <c r="O71" i="3"/>
  <c r="O77" i="3"/>
  <c r="O10" i="3"/>
  <c r="O16" i="3"/>
  <c r="O22" i="3"/>
  <c r="O28" i="3"/>
  <c r="O34" i="3"/>
  <c r="O33" i="3"/>
  <c r="O106" i="3"/>
  <c r="O112" i="3"/>
  <c r="O118" i="3"/>
  <c r="O124" i="3"/>
  <c r="O130" i="3"/>
  <c r="O136" i="3"/>
  <c r="O142" i="3"/>
  <c r="O148" i="3"/>
  <c r="O154" i="3"/>
  <c r="O160" i="3"/>
  <c r="O166" i="3"/>
  <c r="O39" i="3"/>
  <c r="O51" i="3"/>
  <c r="O75" i="3"/>
  <c r="O81" i="3"/>
  <c r="O83" i="3"/>
  <c r="O99" i="3"/>
  <c r="O101" i="3"/>
  <c r="O69" i="3"/>
  <c r="O111" i="3"/>
  <c r="O117" i="3"/>
  <c r="O123" i="3"/>
  <c r="O129" i="3"/>
  <c r="O135" i="3"/>
  <c r="O141" i="3"/>
  <c r="O147" i="3"/>
  <c r="O153" i="3"/>
  <c r="O159" i="3"/>
  <c r="O165" i="3"/>
  <c r="O171" i="3"/>
  <c r="O177" i="3"/>
  <c r="O183" i="3"/>
  <c r="O44" i="3"/>
  <c r="O56" i="3"/>
  <c r="O63" i="3"/>
  <c r="O92" i="3"/>
  <c r="O94" i="3"/>
  <c r="O116" i="3"/>
  <c r="O122" i="3"/>
  <c r="O128" i="3"/>
  <c r="O40" i="3"/>
  <c r="O52" i="3"/>
  <c r="O87" i="3"/>
  <c r="O89" i="3"/>
  <c r="O105" i="3"/>
  <c r="O14" i="3"/>
  <c r="O76" i="3"/>
  <c r="O20" i="3"/>
  <c r="O46" i="3"/>
  <c r="O68" i="3"/>
  <c r="O98" i="3"/>
  <c r="O121" i="3"/>
  <c r="O131" i="3"/>
  <c r="O163" i="3"/>
  <c r="O27" i="3"/>
  <c r="O58" i="3"/>
  <c r="O64" i="3"/>
  <c r="O114" i="3"/>
  <c r="O125" i="3"/>
  <c r="O144" i="3"/>
  <c r="O146" i="3"/>
  <c r="O172" i="3"/>
  <c r="O175" i="3"/>
  <c r="O185" i="3"/>
  <c r="O188" i="3"/>
  <c r="O194" i="3"/>
  <c r="O200" i="3"/>
  <c r="O206" i="3"/>
  <c r="O212" i="3"/>
  <c r="O218" i="3"/>
  <c r="O224" i="3"/>
  <c r="O230" i="3"/>
  <c r="O236" i="3"/>
  <c r="O242" i="3"/>
  <c r="O248" i="3"/>
  <c r="O254" i="3"/>
  <c r="O260" i="3"/>
  <c r="O266" i="3"/>
  <c r="O272" i="3"/>
  <c r="O278" i="3"/>
  <c r="O284" i="3"/>
  <c r="O290" i="3"/>
  <c r="O296" i="3"/>
  <c r="O302" i="3"/>
  <c r="O308" i="3"/>
  <c r="O314" i="3"/>
  <c r="O21" i="3"/>
  <c r="O74" i="3"/>
  <c r="O95" i="3"/>
  <c r="O70" i="3"/>
  <c r="O119" i="3"/>
  <c r="O137" i="3"/>
  <c r="O139" i="3"/>
  <c r="O155" i="3"/>
  <c r="O157" i="3"/>
  <c r="O168" i="3"/>
  <c r="O178" i="3"/>
  <c r="O181" i="3"/>
  <c r="O193" i="3"/>
  <c r="O199" i="3"/>
  <c r="O205" i="3"/>
  <c r="O211" i="3"/>
  <c r="O217" i="3"/>
  <c r="O223" i="3"/>
  <c r="O229" i="3"/>
  <c r="O235" i="3"/>
  <c r="O241" i="3"/>
  <c r="O247" i="3"/>
  <c r="O253" i="3"/>
  <c r="O80" i="3"/>
  <c r="O88" i="3"/>
  <c r="O15" i="3"/>
  <c r="O115" i="3"/>
  <c r="O132" i="3"/>
  <c r="O134" i="3"/>
  <c r="O150" i="3"/>
  <c r="O152" i="3"/>
  <c r="O162" i="3"/>
  <c r="O174" i="3"/>
  <c r="O184" i="3"/>
  <c r="O187" i="3"/>
  <c r="O192" i="3"/>
  <c r="O198" i="3"/>
  <c r="O100" i="3"/>
  <c r="O107" i="3"/>
  <c r="O110" i="3"/>
  <c r="O126" i="3"/>
  <c r="O57" i="3"/>
  <c r="O156" i="3"/>
  <c r="O263" i="3"/>
  <c r="O273" i="3"/>
  <c r="O276" i="3"/>
  <c r="O286" i="3"/>
  <c r="O289" i="3"/>
  <c r="O299" i="3"/>
  <c r="O309" i="3"/>
  <c r="O312" i="3"/>
  <c r="O316" i="3"/>
  <c r="O322" i="3"/>
  <c r="O328" i="3"/>
  <c r="O334" i="3"/>
  <c r="O340" i="3"/>
  <c r="O346" i="3"/>
  <c r="O352" i="3"/>
  <c r="O358" i="3"/>
  <c r="O364" i="3"/>
  <c r="O370" i="3"/>
  <c r="O376" i="3"/>
  <c r="O382" i="3"/>
  <c r="O388" i="3"/>
  <c r="O394" i="3"/>
  <c r="O400" i="3"/>
  <c r="O406" i="3"/>
  <c r="O173" i="3"/>
  <c r="O176" i="3"/>
  <c r="O190" i="3"/>
  <c r="O204" i="3"/>
  <c r="O213" i="3"/>
  <c r="O215" i="3"/>
  <c r="O231" i="3"/>
  <c r="O233" i="3"/>
  <c r="O249" i="3"/>
  <c r="O251" i="3"/>
  <c r="O86" i="3"/>
  <c r="O256" i="3"/>
  <c r="O259" i="3"/>
  <c r="O269" i="3"/>
  <c r="O279" i="3"/>
  <c r="O282" i="3"/>
  <c r="O292" i="3"/>
  <c r="O295" i="3"/>
  <c r="O305" i="3"/>
  <c r="O315" i="3"/>
  <c r="O321" i="3"/>
  <c r="O327" i="3"/>
  <c r="O333" i="3"/>
  <c r="O45" i="3"/>
  <c r="O140" i="3"/>
  <c r="O179" i="3"/>
  <c r="O182" i="3"/>
  <c r="O195" i="3"/>
  <c r="O202" i="3"/>
  <c r="O208" i="3"/>
  <c r="O210" i="3"/>
  <c r="O226" i="3"/>
  <c r="O228" i="3"/>
  <c r="O244" i="3"/>
  <c r="O246" i="3"/>
  <c r="O145" i="3"/>
  <c r="O161" i="3"/>
  <c r="O262" i="3"/>
  <c r="O265" i="3"/>
  <c r="O275" i="3"/>
  <c r="O285" i="3"/>
  <c r="O288" i="3"/>
  <c r="O26" i="3"/>
  <c r="O62" i="3"/>
  <c r="O180" i="3"/>
  <c r="O191" i="3"/>
  <c r="O219" i="3"/>
  <c r="O221" i="3"/>
  <c r="O237" i="3"/>
  <c r="O239" i="3"/>
  <c r="O127" i="3"/>
  <c r="O149" i="3"/>
  <c r="O158" i="3"/>
  <c r="O50" i="3"/>
  <c r="O93" i="3"/>
  <c r="O32" i="3"/>
  <c r="O82" i="3"/>
  <c r="O151" i="3"/>
  <c r="O201" i="3"/>
  <c r="O271" i="3"/>
  <c r="O283" i="3"/>
  <c r="O303" i="3"/>
  <c r="O313" i="3"/>
  <c r="O318" i="3"/>
  <c r="O410" i="3"/>
  <c r="O416" i="3"/>
  <c r="O170" i="3"/>
  <c r="O216" i="3"/>
  <c r="O243" i="3"/>
  <c r="O281" i="3"/>
  <c r="O331" i="3"/>
  <c r="O343" i="3"/>
  <c r="O353" i="3"/>
  <c r="O356" i="3"/>
  <c r="O366" i="3"/>
  <c r="O369" i="3"/>
  <c r="O379" i="3"/>
  <c r="O389" i="3"/>
  <c r="O392" i="3"/>
  <c r="O396" i="3"/>
  <c r="O113" i="3"/>
  <c r="O207" i="3"/>
  <c r="O257" i="3"/>
  <c r="O297" i="3"/>
  <c r="O320" i="3"/>
  <c r="O323" i="3"/>
  <c r="O404" i="3"/>
  <c r="O409" i="3"/>
  <c r="O415" i="3"/>
  <c r="O421" i="3"/>
  <c r="O38" i="3"/>
  <c r="O143" i="3"/>
  <c r="O164" i="3"/>
  <c r="O186" i="3"/>
  <c r="O197" i="3"/>
  <c r="O203" i="3"/>
  <c r="O220" i="3"/>
  <c r="O240" i="3"/>
  <c r="O336" i="3"/>
  <c r="O339" i="3"/>
  <c r="O349" i="3"/>
  <c r="O359" i="3"/>
  <c r="O362" i="3"/>
  <c r="O372" i="3"/>
  <c r="O375" i="3"/>
  <c r="O385" i="3"/>
  <c r="O225" i="3"/>
  <c r="O255" i="3"/>
  <c r="O258" i="3"/>
  <c r="O274" i="3"/>
  <c r="O291" i="3"/>
  <c r="O293" i="3"/>
  <c r="O304" i="3"/>
  <c r="O325" i="3"/>
  <c r="O395" i="3"/>
  <c r="O399" i="3"/>
  <c r="O133" i="3"/>
  <c r="O234" i="3"/>
  <c r="O252" i="3"/>
  <c r="O306" i="3"/>
  <c r="O317" i="3"/>
  <c r="O261" i="3"/>
  <c r="O264" i="3"/>
  <c r="O277" i="3"/>
  <c r="O298" i="3"/>
  <c r="O300" i="3"/>
  <c r="O310" i="3"/>
  <c r="O330" i="3"/>
  <c r="O120" i="3"/>
  <c r="O209" i="3"/>
  <c r="O245" i="3"/>
  <c r="O287" i="3"/>
  <c r="O319" i="3"/>
  <c r="O338" i="3"/>
  <c r="O167" i="3"/>
  <c r="O337" i="3"/>
  <c r="O355" i="3"/>
  <c r="O398" i="3"/>
  <c r="O412" i="3"/>
  <c r="O414" i="3"/>
  <c r="O418" i="3"/>
  <c r="O402" i="3"/>
  <c r="O270" i="3"/>
  <c r="O361" i="3"/>
  <c r="O374" i="3"/>
  <c r="O386" i="3"/>
  <c r="O138" i="3"/>
  <c r="O189" i="3"/>
  <c r="O384" i="3"/>
  <c r="O403" i="3"/>
  <c r="O407" i="3"/>
  <c r="O420" i="3"/>
  <c r="O169" i="3"/>
  <c r="O232" i="3"/>
  <c r="O311" i="3"/>
  <c r="O326" i="3"/>
  <c r="O341" i="3"/>
  <c r="O344" i="3"/>
  <c r="O405" i="3"/>
  <c r="O360" i="3"/>
  <c r="O222" i="3"/>
  <c r="O294" i="3"/>
  <c r="O335" i="3"/>
  <c r="O367" i="3"/>
  <c r="O387" i="3"/>
  <c r="O104" i="3"/>
  <c r="O347" i="3"/>
  <c r="O350" i="3"/>
  <c r="O377" i="3"/>
  <c r="O419" i="3"/>
  <c r="O383" i="3"/>
  <c r="O280" i="3"/>
  <c r="O301" i="3"/>
  <c r="O307" i="3"/>
  <c r="O332" i="3"/>
  <c r="O342" i="3"/>
  <c r="O345" i="3"/>
  <c r="O365" i="3"/>
  <c r="O401" i="3"/>
  <c r="O411" i="3"/>
  <c r="O413" i="3"/>
  <c r="O196" i="3"/>
  <c r="O348" i="3"/>
  <c r="O351" i="3"/>
  <c r="O368" i="3"/>
  <c r="O380" i="3"/>
  <c r="O417" i="3"/>
  <c r="O250" i="3"/>
  <c r="O214" i="3"/>
  <c r="O267" i="3"/>
  <c r="O378" i="3"/>
  <c r="O390" i="3"/>
  <c r="O397" i="3"/>
  <c r="O408" i="3"/>
  <c r="O363" i="3"/>
  <c r="O227" i="3"/>
  <c r="O238" i="3"/>
  <c r="O324" i="3"/>
  <c r="O354" i="3"/>
  <c r="O357" i="3"/>
  <c r="O391" i="3"/>
  <c r="O268" i="3"/>
  <c r="O373" i="3"/>
  <c r="O381" i="3"/>
  <c r="O393" i="3"/>
  <c r="O329" i="3"/>
  <c r="O371" i="3"/>
  <c r="P9" i="3"/>
  <c r="P13" i="3"/>
  <c r="P19" i="3"/>
  <c r="P25" i="3"/>
  <c r="P31" i="3"/>
  <c r="P37" i="3"/>
  <c r="P43" i="3"/>
  <c r="P49" i="3"/>
  <c r="P55" i="3"/>
  <c r="P61" i="3"/>
  <c r="P67" i="3"/>
  <c r="P73" i="3"/>
  <c r="P79" i="3"/>
  <c r="P85" i="3"/>
  <c r="P91" i="3"/>
  <c r="P97" i="3"/>
  <c r="P103" i="3"/>
  <c r="P109" i="3"/>
  <c r="P12" i="3"/>
  <c r="P18" i="3"/>
  <c r="P24" i="3"/>
  <c r="P30" i="3"/>
  <c r="P36" i="3"/>
  <c r="P42" i="3"/>
  <c r="P48" i="3"/>
  <c r="P54" i="3"/>
  <c r="P60" i="3"/>
  <c r="P66" i="3"/>
  <c r="P72" i="3"/>
  <c r="P78" i="3"/>
  <c r="P84" i="3"/>
  <c r="P90" i="3"/>
  <c r="P96" i="3"/>
  <c r="P102" i="3"/>
  <c r="P11" i="3"/>
  <c r="P17" i="3"/>
  <c r="P23" i="3"/>
  <c r="P29" i="3"/>
  <c r="P35" i="3"/>
  <c r="P41" i="3"/>
  <c r="P47" i="3"/>
  <c r="P53" i="3"/>
  <c r="P59" i="3"/>
  <c r="P10" i="3"/>
  <c r="P27" i="3"/>
  <c r="P46" i="3"/>
  <c r="P58" i="3"/>
  <c r="P77" i="3"/>
  <c r="P86" i="3"/>
  <c r="P88" i="3"/>
  <c r="P104" i="3"/>
  <c r="P16" i="3"/>
  <c r="P33" i="3"/>
  <c r="P71" i="3"/>
  <c r="P106" i="3"/>
  <c r="P112" i="3"/>
  <c r="P118" i="3"/>
  <c r="P124" i="3"/>
  <c r="P130" i="3"/>
  <c r="P136" i="3"/>
  <c r="P142" i="3"/>
  <c r="P148" i="3"/>
  <c r="P154" i="3"/>
  <c r="P160" i="3"/>
  <c r="P166" i="3"/>
  <c r="P172" i="3"/>
  <c r="P178" i="3"/>
  <c r="P184" i="3"/>
  <c r="P22" i="3"/>
  <c r="P39" i="3"/>
  <c r="P51" i="3"/>
  <c r="P65" i="3"/>
  <c r="P75" i="3"/>
  <c r="P81" i="3"/>
  <c r="P83" i="3"/>
  <c r="P99" i="3"/>
  <c r="P101" i="3"/>
  <c r="P28" i="3"/>
  <c r="P69" i="3"/>
  <c r="P108" i="3"/>
  <c r="P111" i="3"/>
  <c r="P117" i="3"/>
  <c r="P123" i="3"/>
  <c r="P129" i="3"/>
  <c r="P135" i="3"/>
  <c r="P141" i="3"/>
  <c r="P147" i="3"/>
  <c r="P153" i="3"/>
  <c r="P34" i="3"/>
  <c r="P44" i="3"/>
  <c r="P56" i="3"/>
  <c r="P63" i="3"/>
  <c r="P92" i="3"/>
  <c r="P94" i="3"/>
  <c r="P116" i="3"/>
  <c r="P40" i="3"/>
  <c r="P52" i="3"/>
  <c r="P87" i="3"/>
  <c r="P14" i="3"/>
  <c r="P20" i="3"/>
  <c r="P127" i="3"/>
  <c r="P133" i="3"/>
  <c r="P149" i="3"/>
  <c r="P151" i="3"/>
  <c r="P169" i="3"/>
  <c r="P179" i="3"/>
  <c r="P182" i="3"/>
  <c r="P189" i="3"/>
  <c r="P195" i="3"/>
  <c r="P201" i="3"/>
  <c r="P207" i="3"/>
  <c r="P213" i="3"/>
  <c r="P219" i="3"/>
  <c r="P225" i="3"/>
  <c r="P231" i="3"/>
  <c r="P237" i="3"/>
  <c r="P243" i="3"/>
  <c r="P249" i="3"/>
  <c r="P255" i="3"/>
  <c r="P261" i="3"/>
  <c r="P267" i="3"/>
  <c r="P273" i="3"/>
  <c r="P279" i="3"/>
  <c r="P285" i="3"/>
  <c r="P291" i="3"/>
  <c r="P297" i="3"/>
  <c r="P303" i="3"/>
  <c r="P309" i="3"/>
  <c r="P68" i="3"/>
  <c r="P98" i="3"/>
  <c r="P121" i="3"/>
  <c r="P131" i="3"/>
  <c r="P163" i="3"/>
  <c r="P64" i="3"/>
  <c r="P114" i="3"/>
  <c r="P125" i="3"/>
  <c r="P144" i="3"/>
  <c r="P146" i="3"/>
  <c r="P175" i="3"/>
  <c r="P185" i="3"/>
  <c r="P188" i="3"/>
  <c r="P194" i="3"/>
  <c r="P200" i="3"/>
  <c r="P206" i="3"/>
  <c r="P212" i="3"/>
  <c r="P218" i="3"/>
  <c r="P224" i="3"/>
  <c r="P230" i="3"/>
  <c r="P236" i="3"/>
  <c r="P242" i="3"/>
  <c r="P248" i="3"/>
  <c r="P254" i="3"/>
  <c r="P21" i="3"/>
  <c r="P74" i="3"/>
  <c r="P95" i="3"/>
  <c r="P165" i="3"/>
  <c r="P70" i="3"/>
  <c r="P119" i="3"/>
  <c r="P137" i="3"/>
  <c r="P139" i="3"/>
  <c r="P155" i="3"/>
  <c r="P157" i="3"/>
  <c r="P168" i="3"/>
  <c r="P171" i="3"/>
  <c r="P181" i="3"/>
  <c r="P193" i="3"/>
  <c r="P199" i="3"/>
  <c r="P205" i="3"/>
  <c r="P80" i="3"/>
  <c r="P89" i="3"/>
  <c r="P128" i="3"/>
  <c r="P15" i="3"/>
  <c r="P76" i="3"/>
  <c r="P115" i="3"/>
  <c r="P122" i="3"/>
  <c r="P132" i="3"/>
  <c r="P134" i="3"/>
  <c r="P150" i="3"/>
  <c r="P152" i="3"/>
  <c r="P159" i="3"/>
  <c r="P162" i="3"/>
  <c r="P100" i="3"/>
  <c r="P107" i="3"/>
  <c r="P38" i="3"/>
  <c r="P120" i="3"/>
  <c r="P143" i="3"/>
  <c r="P164" i="3"/>
  <c r="P167" i="3"/>
  <c r="P170" i="3"/>
  <c r="P197" i="3"/>
  <c r="P220" i="3"/>
  <c r="P222" i="3"/>
  <c r="P238" i="3"/>
  <c r="P240" i="3"/>
  <c r="P57" i="3"/>
  <c r="P156" i="3"/>
  <c r="P263" i="3"/>
  <c r="P266" i="3"/>
  <c r="P276" i="3"/>
  <c r="P286" i="3"/>
  <c r="P289" i="3"/>
  <c r="P299" i="3"/>
  <c r="P302" i="3"/>
  <c r="P312" i="3"/>
  <c r="P316" i="3"/>
  <c r="P322" i="3"/>
  <c r="P328" i="3"/>
  <c r="P334" i="3"/>
  <c r="P340" i="3"/>
  <c r="P346" i="3"/>
  <c r="P352" i="3"/>
  <c r="P358" i="3"/>
  <c r="P364" i="3"/>
  <c r="P370" i="3"/>
  <c r="P376" i="3"/>
  <c r="P382" i="3"/>
  <c r="P388" i="3"/>
  <c r="P126" i="3"/>
  <c r="P173" i="3"/>
  <c r="P176" i="3"/>
  <c r="P190" i="3"/>
  <c r="P204" i="3"/>
  <c r="P215" i="3"/>
  <c r="P217" i="3"/>
  <c r="P233" i="3"/>
  <c r="P235" i="3"/>
  <c r="P251" i="3"/>
  <c r="P253" i="3"/>
  <c r="P110" i="3"/>
  <c r="P256" i="3"/>
  <c r="P259" i="3"/>
  <c r="P269" i="3"/>
  <c r="P272" i="3"/>
  <c r="P282" i="3"/>
  <c r="P292" i="3"/>
  <c r="P295" i="3"/>
  <c r="P45" i="3"/>
  <c r="P140" i="3"/>
  <c r="P174" i="3"/>
  <c r="P177" i="3"/>
  <c r="P198" i="3"/>
  <c r="P202" i="3"/>
  <c r="P208" i="3"/>
  <c r="P210" i="3"/>
  <c r="P226" i="3"/>
  <c r="P228" i="3"/>
  <c r="P244" i="3"/>
  <c r="P246" i="3"/>
  <c r="P145" i="3"/>
  <c r="P161" i="3"/>
  <c r="P262" i="3"/>
  <c r="P265" i="3"/>
  <c r="P26" i="3"/>
  <c r="P62" i="3"/>
  <c r="P180" i="3"/>
  <c r="P183" i="3"/>
  <c r="P191" i="3"/>
  <c r="P221" i="3"/>
  <c r="P223" i="3"/>
  <c r="P196" i="3"/>
  <c r="P232" i="3"/>
  <c r="P250" i="3"/>
  <c r="P311" i="3"/>
  <c r="P326" i="3"/>
  <c r="P329" i="3"/>
  <c r="P337" i="3"/>
  <c r="P347" i="3"/>
  <c r="P350" i="3"/>
  <c r="P360" i="3"/>
  <c r="P363" i="3"/>
  <c r="P373" i="3"/>
  <c r="P383" i="3"/>
  <c r="P386" i="3"/>
  <c r="P401" i="3"/>
  <c r="P405" i="3"/>
  <c r="P32" i="3"/>
  <c r="P82" i="3"/>
  <c r="P211" i="3"/>
  <c r="P271" i="3"/>
  <c r="P283" i="3"/>
  <c r="P313" i="3"/>
  <c r="P315" i="3"/>
  <c r="P318" i="3"/>
  <c r="P410" i="3"/>
  <c r="P416" i="3"/>
  <c r="P216" i="3"/>
  <c r="P247" i="3"/>
  <c r="P281" i="3"/>
  <c r="P331" i="3"/>
  <c r="P343" i="3"/>
  <c r="P353" i="3"/>
  <c r="P356" i="3"/>
  <c r="P366" i="3"/>
  <c r="P369" i="3"/>
  <c r="P379" i="3"/>
  <c r="P389" i="3"/>
  <c r="P392" i="3"/>
  <c r="P396" i="3"/>
  <c r="P400" i="3"/>
  <c r="P113" i="3"/>
  <c r="P229" i="3"/>
  <c r="P257" i="3"/>
  <c r="P260" i="3"/>
  <c r="P320" i="3"/>
  <c r="P323" i="3"/>
  <c r="P404" i="3"/>
  <c r="P409" i="3"/>
  <c r="P415" i="3"/>
  <c r="P421" i="3"/>
  <c r="P50" i="3"/>
  <c r="P93" i="3"/>
  <c r="P186" i="3"/>
  <c r="P192" i="3"/>
  <c r="P203" i="3"/>
  <c r="P241" i="3"/>
  <c r="P284" i="3"/>
  <c r="P308" i="3"/>
  <c r="P333" i="3"/>
  <c r="P336" i="3"/>
  <c r="P339" i="3"/>
  <c r="P349" i="3"/>
  <c r="P359" i="3"/>
  <c r="P362" i="3"/>
  <c r="P372" i="3"/>
  <c r="P375" i="3"/>
  <c r="P385" i="3"/>
  <c r="P258" i="3"/>
  <c r="P274" i="3"/>
  <c r="P293" i="3"/>
  <c r="P304" i="3"/>
  <c r="P325" i="3"/>
  <c r="P158" i="3"/>
  <c r="P187" i="3"/>
  <c r="P234" i="3"/>
  <c r="P252" i="3"/>
  <c r="P306" i="3"/>
  <c r="P314" i="3"/>
  <c r="P317" i="3"/>
  <c r="P342" i="3"/>
  <c r="P345" i="3"/>
  <c r="P355" i="3"/>
  <c r="P365" i="3"/>
  <c r="P264" i="3"/>
  <c r="P277" i="3"/>
  <c r="P298" i="3"/>
  <c r="P300" i="3"/>
  <c r="P310" i="3"/>
  <c r="P327" i="3"/>
  <c r="P330" i="3"/>
  <c r="P371" i="3"/>
  <c r="P391" i="3"/>
  <c r="P390" i="3"/>
  <c r="P398" i="3"/>
  <c r="P412" i="3"/>
  <c r="P414" i="3"/>
  <c r="P406" i="3"/>
  <c r="P381" i="3"/>
  <c r="P270" i="3"/>
  <c r="P278" i="3"/>
  <c r="P305" i="3"/>
  <c r="P321" i="3"/>
  <c r="P338" i="3"/>
  <c r="P361" i="3"/>
  <c r="P374" i="3"/>
  <c r="P296" i="3"/>
  <c r="P138" i="3"/>
  <c r="P384" i="3"/>
  <c r="P394" i="3"/>
  <c r="P403" i="3"/>
  <c r="P407" i="3"/>
  <c r="P378" i="3"/>
  <c r="P209" i="3"/>
  <c r="P245" i="3"/>
  <c r="P287" i="3"/>
  <c r="P341" i="3"/>
  <c r="P344" i="3"/>
  <c r="P294" i="3"/>
  <c r="P335" i="3"/>
  <c r="P367" i="3"/>
  <c r="P387" i="3"/>
  <c r="P399" i="3"/>
  <c r="P418" i="3"/>
  <c r="P420" i="3"/>
  <c r="P419" i="3"/>
  <c r="P105" i="3"/>
  <c r="P377" i="3"/>
  <c r="P397" i="3"/>
  <c r="P402" i="3"/>
  <c r="P280" i="3"/>
  <c r="P288" i="3"/>
  <c r="P301" i="3"/>
  <c r="P307" i="3"/>
  <c r="P332" i="3"/>
  <c r="P411" i="3"/>
  <c r="P413" i="3"/>
  <c r="P408" i="3"/>
  <c r="P290" i="3"/>
  <c r="P417" i="3"/>
  <c r="P275" i="3"/>
  <c r="P319" i="3"/>
  <c r="P348" i="3"/>
  <c r="P351" i="3"/>
  <c r="P368" i="3"/>
  <c r="P380" i="3"/>
  <c r="P395" i="3"/>
  <c r="P393" i="3"/>
  <c r="P214" i="3"/>
  <c r="P227" i="3"/>
  <c r="P239" i="3"/>
  <c r="P324" i="3"/>
  <c r="P354" i="3"/>
  <c r="P357" i="3"/>
  <c r="P268" i="3"/>
  <c r="I9" i="3"/>
  <c r="I10" i="3"/>
  <c r="I16" i="3"/>
  <c r="I22" i="3"/>
  <c r="I28" i="3"/>
  <c r="I34" i="3"/>
  <c r="I40" i="3"/>
  <c r="I46" i="3"/>
  <c r="I52" i="3"/>
  <c r="I58" i="3"/>
  <c r="I64" i="3"/>
  <c r="I70" i="3"/>
  <c r="I76" i="3"/>
  <c r="I82" i="3"/>
  <c r="I88" i="3"/>
  <c r="I94" i="3"/>
  <c r="I100" i="3"/>
  <c r="I106" i="3"/>
  <c r="I15" i="3"/>
  <c r="I21" i="3"/>
  <c r="I27" i="3"/>
  <c r="I33" i="3"/>
  <c r="I39" i="3"/>
  <c r="I45" i="3"/>
  <c r="I51" i="3"/>
  <c r="I57" i="3"/>
  <c r="I63" i="3"/>
  <c r="I69" i="3"/>
  <c r="I75" i="3"/>
  <c r="I81" i="3"/>
  <c r="I87" i="3"/>
  <c r="I93" i="3"/>
  <c r="I99" i="3"/>
  <c r="I105" i="3"/>
  <c r="I111" i="3"/>
  <c r="I14" i="3"/>
  <c r="I20" i="3"/>
  <c r="I26" i="3"/>
  <c r="I32" i="3"/>
  <c r="I38" i="3"/>
  <c r="I44" i="3"/>
  <c r="I50" i="3"/>
  <c r="I56" i="3"/>
  <c r="I62" i="3"/>
  <c r="I68" i="3"/>
  <c r="I74" i="3"/>
  <c r="I80" i="3"/>
  <c r="I13" i="3"/>
  <c r="I19" i="3"/>
  <c r="I25" i="3"/>
  <c r="I31" i="3"/>
  <c r="I37" i="3"/>
  <c r="I65" i="3"/>
  <c r="I115" i="3"/>
  <c r="I121" i="3"/>
  <c r="I127" i="3"/>
  <c r="I133" i="3"/>
  <c r="I139" i="3"/>
  <c r="I145" i="3"/>
  <c r="I151" i="3"/>
  <c r="I157" i="3"/>
  <c r="I163" i="3"/>
  <c r="I42" i="3"/>
  <c r="I54" i="3"/>
  <c r="I96" i="3"/>
  <c r="I98" i="3"/>
  <c r="I110" i="3"/>
  <c r="I114" i="3"/>
  <c r="I120" i="3"/>
  <c r="I126" i="3"/>
  <c r="I132" i="3"/>
  <c r="I138" i="3"/>
  <c r="I144" i="3"/>
  <c r="I150" i="3"/>
  <c r="I156" i="3"/>
  <c r="I162" i="3"/>
  <c r="I168" i="3"/>
  <c r="I174" i="3"/>
  <c r="I180" i="3"/>
  <c r="I186" i="3"/>
  <c r="I11" i="3"/>
  <c r="I47" i="3"/>
  <c r="I59" i="3"/>
  <c r="I78" i="3"/>
  <c r="I89" i="3"/>
  <c r="I91" i="3"/>
  <c r="I17" i="3"/>
  <c r="I72" i="3"/>
  <c r="I107" i="3"/>
  <c r="I113" i="3"/>
  <c r="I119" i="3"/>
  <c r="I125" i="3"/>
  <c r="I131" i="3"/>
  <c r="I23" i="3"/>
  <c r="I43" i="3"/>
  <c r="I55" i="3"/>
  <c r="I66" i="3"/>
  <c r="I84" i="3"/>
  <c r="I86" i="3"/>
  <c r="I102" i="3"/>
  <c r="I104" i="3"/>
  <c r="I12" i="3"/>
  <c r="I29" i="3"/>
  <c r="I18" i="3"/>
  <c r="I35" i="3"/>
  <c r="I41" i="3"/>
  <c r="I79" i="3"/>
  <c r="I95" i="3"/>
  <c r="I48" i="3"/>
  <c r="I53" i="3"/>
  <c r="I83" i="3"/>
  <c r="I117" i="3"/>
  <c r="I130" i="3"/>
  <c r="I141" i="3"/>
  <c r="I143" i="3"/>
  <c r="I167" i="3"/>
  <c r="I177" i="3"/>
  <c r="I187" i="3"/>
  <c r="I191" i="3"/>
  <c r="I197" i="3"/>
  <c r="I203" i="3"/>
  <c r="I209" i="3"/>
  <c r="I215" i="3"/>
  <c r="I221" i="3"/>
  <c r="I227" i="3"/>
  <c r="I233" i="3"/>
  <c r="I239" i="3"/>
  <c r="I245" i="3"/>
  <c r="I251" i="3"/>
  <c r="I257" i="3"/>
  <c r="I263" i="3"/>
  <c r="I269" i="3"/>
  <c r="I275" i="3"/>
  <c r="I281" i="3"/>
  <c r="I287" i="3"/>
  <c r="I293" i="3"/>
  <c r="I299" i="3"/>
  <c r="I305" i="3"/>
  <c r="I311" i="3"/>
  <c r="I60" i="3"/>
  <c r="I92" i="3"/>
  <c r="I124" i="3"/>
  <c r="I159" i="3"/>
  <c r="I36" i="3"/>
  <c r="I128" i="3"/>
  <c r="I134" i="3"/>
  <c r="I136" i="3"/>
  <c r="I152" i="3"/>
  <c r="I154" i="3"/>
  <c r="I170" i="3"/>
  <c r="I173" i="3"/>
  <c r="I183" i="3"/>
  <c r="I190" i="3"/>
  <c r="I196" i="3"/>
  <c r="I202" i="3"/>
  <c r="I208" i="3"/>
  <c r="I214" i="3"/>
  <c r="I220" i="3"/>
  <c r="I226" i="3"/>
  <c r="I232" i="3"/>
  <c r="I238" i="3"/>
  <c r="I244" i="3"/>
  <c r="I250" i="3"/>
  <c r="I30" i="3"/>
  <c r="I103" i="3"/>
  <c r="I122" i="3"/>
  <c r="I161" i="3"/>
  <c r="I164" i="3"/>
  <c r="I24" i="3"/>
  <c r="I49" i="3"/>
  <c r="I118" i="3"/>
  <c r="I147" i="3"/>
  <c r="I149" i="3"/>
  <c r="I176" i="3"/>
  <c r="I179" i="3"/>
  <c r="I189" i="3"/>
  <c r="I195" i="3"/>
  <c r="I61" i="3"/>
  <c r="I85" i="3"/>
  <c r="I97" i="3"/>
  <c r="I71" i="3"/>
  <c r="I135" i="3"/>
  <c r="I204" i="3"/>
  <c r="I255" i="3"/>
  <c r="I265" i="3"/>
  <c r="I268" i="3"/>
  <c r="I278" i="3"/>
  <c r="I288" i="3"/>
  <c r="I291" i="3"/>
  <c r="I301" i="3"/>
  <c r="I304" i="3"/>
  <c r="I314" i="3"/>
  <c r="I319" i="3"/>
  <c r="I325" i="3"/>
  <c r="I331" i="3"/>
  <c r="I337" i="3"/>
  <c r="I343" i="3"/>
  <c r="I349" i="3"/>
  <c r="I355" i="3"/>
  <c r="I361" i="3"/>
  <c r="I367" i="3"/>
  <c r="I373" i="3"/>
  <c r="I379" i="3"/>
  <c r="I385" i="3"/>
  <c r="I391" i="3"/>
  <c r="I397" i="3"/>
  <c r="I403" i="3"/>
  <c r="I73" i="3"/>
  <c r="I108" i="3"/>
  <c r="I140" i="3"/>
  <c r="I148" i="3"/>
  <c r="I188" i="3"/>
  <c r="I193" i="3"/>
  <c r="I210" i="3"/>
  <c r="I212" i="3"/>
  <c r="I228" i="3"/>
  <c r="I230" i="3"/>
  <c r="I246" i="3"/>
  <c r="I248" i="3"/>
  <c r="I109" i="3"/>
  <c r="I153" i="3"/>
  <c r="I258" i="3"/>
  <c r="I261" i="3"/>
  <c r="I271" i="3"/>
  <c r="I274" i="3"/>
  <c r="I284" i="3"/>
  <c r="I294" i="3"/>
  <c r="I297" i="3"/>
  <c r="I307" i="3"/>
  <c r="I310" i="3"/>
  <c r="I318" i="3"/>
  <c r="I324" i="3"/>
  <c r="I330" i="3"/>
  <c r="I336" i="3"/>
  <c r="I90" i="3"/>
  <c r="I116" i="3"/>
  <c r="I158" i="3"/>
  <c r="I165" i="3"/>
  <c r="I171" i="3"/>
  <c r="I198" i="3"/>
  <c r="I207" i="3"/>
  <c r="I223" i="3"/>
  <c r="I225" i="3"/>
  <c r="I241" i="3"/>
  <c r="I243" i="3"/>
  <c r="I77" i="3"/>
  <c r="I166" i="3"/>
  <c r="I201" i="3"/>
  <c r="I264" i="3"/>
  <c r="I267" i="3"/>
  <c r="I277" i="3"/>
  <c r="I280" i="3"/>
  <c r="I101" i="3"/>
  <c r="I137" i="3"/>
  <c r="I169" i="3"/>
  <c r="I172" i="3"/>
  <c r="I194" i="3"/>
  <c r="I205" i="3"/>
  <c r="I216" i="3"/>
  <c r="I218" i="3"/>
  <c r="I234" i="3"/>
  <c r="I236" i="3"/>
  <c r="I252" i="3"/>
  <c r="I254" i="3"/>
  <c r="I123" i="3"/>
  <c r="I142" i="3"/>
  <c r="I67" i="3"/>
  <c r="I112" i="3"/>
  <c r="I129" i="3"/>
  <c r="I178" i="3"/>
  <c r="I184" i="3"/>
  <c r="I229" i="3"/>
  <c r="I266" i="3"/>
  <c r="I295" i="3"/>
  <c r="I333" i="3"/>
  <c r="I407" i="3"/>
  <c r="I413" i="3"/>
  <c r="I419" i="3"/>
  <c r="I155" i="3"/>
  <c r="I240" i="3"/>
  <c r="I279" i="3"/>
  <c r="I306" i="3"/>
  <c r="I322" i="3"/>
  <c r="I345" i="3"/>
  <c r="I348" i="3"/>
  <c r="I358" i="3"/>
  <c r="I368" i="3"/>
  <c r="I371" i="3"/>
  <c r="I381" i="3"/>
  <c r="I384" i="3"/>
  <c r="I394" i="3"/>
  <c r="I185" i="3"/>
  <c r="I289" i="3"/>
  <c r="I300" i="3"/>
  <c r="I302" i="3"/>
  <c r="I308" i="3"/>
  <c r="I335" i="3"/>
  <c r="I398" i="3"/>
  <c r="I402" i="3"/>
  <c r="I412" i="3"/>
  <c r="I418" i="3"/>
  <c r="I192" i="3"/>
  <c r="I213" i="3"/>
  <c r="I237" i="3"/>
  <c r="I312" i="3"/>
  <c r="I327" i="3"/>
  <c r="I338" i="3"/>
  <c r="I341" i="3"/>
  <c r="I351" i="3"/>
  <c r="I354" i="3"/>
  <c r="I364" i="3"/>
  <c r="I374" i="3"/>
  <c r="I377" i="3"/>
  <c r="I387" i="3"/>
  <c r="I390" i="3"/>
  <c r="I406" i="3"/>
  <c r="I146" i="3"/>
  <c r="I199" i="3"/>
  <c r="I272" i="3"/>
  <c r="I296" i="3"/>
  <c r="I298" i="3"/>
  <c r="I316" i="3"/>
  <c r="I217" i="3"/>
  <c r="I231" i="3"/>
  <c r="I249" i="3"/>
  <c r="I270" i="3"/>
  <c r="I282" i="3"/>
  <c r="I329" i="3"/>
  <c r="I222" i="3"/>
  <c r="I256" i="3"/>
  <c r="I290" i="3"/>
  <c r="I292" i="3"/>
  <c r="I303" i="3"/>
  <c r="I321" i="3"/>
  <c r="I175" i="3"/>
  <c r="I181" i="3"/>
  <c r="I242" i="3"/>
  <c r="I273" i="3"/>
  <c r="I285" i="3"/>
  <c r="I309" i="3"/>
  <c r="I334" i="3"/>
  <c r="I262" i="3"/>
  <c r="I326" i="3"/>
  <c r="I344" i="3"/>
  <c r="I347" i="3"/>
  <c r="I401" i="3"/>
  <c r="I409" i="3"/>
  <c r="I411" i="3"/>
  <c r="I421" i="3"/>
  <c r="I315" i="3"/>
  <c r="I253" i="3"/>
  <c r="I350" i="3"/>
  <c r="I353" i="3"/>
  <c r="I372" i="3"/>
  <c r="I206" i="3"/>
  <c r="I219" i="3"/>
  <c r="I286" i="3"/>
  <c r="I370" i="3"/>
  <c r="I382" i="3"/>
  <c r="I420" i="3"/>
  <c r="I317" i="3"/>
  <c r="I356" i="3"/>
  <c r="I359" i="3"/>
  <c r="I380" i="3"/>
  <c r="I392" i="3"/>
  <c r="I417" i="3"/>
  <c r="I389" i="3"/>
  <c r="I313" i="3"/>
  <c r="I323" i="3"/>
  <c r="I399" i="3"/>
  <c r="I415" i="3"/>
  <c r="I386" i="3"/>
  <c r="I416" i="3"/>
  <c r="I235" i="3"/>
  <c r="I332" i="3"/>
  <c r="I339" i="3"/>
  <c r="I342" i="3"/>
  <c r="I362" i="3"/>
  <c r="I365" i="3"/>
  <c r="I375" i="3"/>
  <c r="I383" i="3"/>
  <c r="I276" i="3"/>
  <c r="I211" i="3"/>
  <c r="I328" i="3"/>
  <c r="I357" i="3"/>
  <c r="I360" i="3"/>
  <c r="I393" i="3"/>
  <c r="I395" i="3"/>
  <c r="I404" i="3"/>
  <c r="I408" i="3"/>
  <c r="I410" i="3"/>
  <c r="I224" i="3"/>
  <c r="I247" i="3"/>
  <c r="I340" i="3"/>
  <c r="I363" i="3"/>
  <c r="I366" i="3"/>
  <c r="I378" i="3"/>
  <c r="I320" i="3"/>
  <c r="I352" i="3"/>
  <c r="I369" i="3"/>
  <c r="I200" i="3"/>
  <c r="I259" i="3"/>
  <c r="I283" i="3"/>
  <c r="I376" i="3"/>
  <c r="I388" i="3"/>
  <c r="I400" i="3"/>
  <c r="I405" i="3"/>
  <c r="I160" i="3"/>
  <c r="I182" i="3"/>
  <c r="I346" i="3"/>
  <c r="I414" i="3"/>
  <c r="I260" i="3"/>
  <c r="I396" i="3"/>
  <c r="Q9" i="3"/>
  <c r="Q14" i="3"/>
  <c r="Q20" i="3"/>
  <c r="Q26" i="3"/>
  <c r="Q32" i="3"/>
  <c r="Q38" i="3"/>
  <c r="Q44" i="3"/>
  <c r="Q50" i="3"/>
  <c r="Q56" i="3"/>
  <c r="Q62" i="3"/>
  <c r="Q68" i="3"/>
  <c r="Q74" i="3"/>
  <c r="Q80" i="3"/>
  <c r="Q86" i="3"/>
  <c r="Q92" i="3"/>
  <c r="Q98" i="3"/>
  <c r="Q104" i="3"/>
  <c r="Q110" i="3"/>
  <c r="Q13" i="3"/>
  <c r="Q19" i="3"/>
  <c r="Q25" i="3"/>
  <c r="Q31" i="3"/>
  <c r="Q37" i="3"/>
  <c r="Q43" i="3"/>
  <c r="Q49" i="3"/>
  <c r="Q55" i="3"/>
  <c r="Q61" i="3"/>
  <c r="Q67" i="3"/>
  <c r="Q73" i="3"/>
  <c r="Q79" i="3"/>
  <c r="Q85" i="3"/>
  <c r="Q91" i="3"/>
  <c r="Q97" i="3"/>
  <c r="Q103" i="3"/>
  <c r="Q109" i="3"/>
  <c r="Q12" i="3"/>
  <c r="Q18" i="3"/>
  <c r="Q24" i="3"/>
  <c r="Q30" i="3"/>
  <c r="Q36" i="3"/>
  <c r="Q42" i="3"/>
  <c r="Q48" i="3"/>
  <c r="Q54" i="3"/>
  <c r="Q60" i="3"/>
  <c r="Q66" i="3"/>
  <c r="Q72" i="3"/>
  <c r="Q78" i="3"/>
  <c r="Q11" i="3"/>
  <c r="Q17" i="3"/>
  <c r="Q23" i="3"/>
  <c r="Q29" i="3"/>
  <c r="Q35" i="3"/>
  <c r="Q21" i="3"/>
  <c r="Q113" i="3"/>
  <c r="Q119" i="3"/>
  <c r="Q125" i="3"/>
  <c r="Q131" i="3"/>
  <c r="Q137" i="3"/>
  <c r="Q143" i="3"/>
  <c r="Q149" i="3"/>
  <c r="Q155" i="3"/>
  <c r="Q161" i="3"/>
  <c r="Q10" i="3"/>
  <c r="Q27" i="3"/>
  <c r="Q46" i="3"/>
  <c r="Q58" i="3"/>
  <c r="Q77" i="3"/>
  <c r="Q88" i="3"/>
  <c r="Q90" i="3"/>
  <c r="Q16" i="3"/>
  <c r="Q33" i="3"/>
  <c r="Q71" i="3"/>
  <c r="Q106" i="3"/>
  <c r="Q112" i="3"/>
  <c r="Q118" i="3"/>
  <c r="Q124" i="3"/>
  <c r="Q130" i="3"/>
  <c r="Q136" i="3"/>
  <c r="Q142" i="3"/>
  <c r="Q148" i="3"/>
  <c r="Q154" i="3"/>
  <c r="Q160" i="3"/>
  <c r="Q166" i="3"/>
  <c r="Q172" i="3"/>
  <c r="Q178" i="3"/>
  <c r="Q184" i="3"/>
  <c r="Q22" i="3"/>
  <c r="Q39" i="3"/>
  <c r="Q51" i="3"/>
  <c r="Q65" i="3"/>
  <c r="Q75" i="3"/>
  <c r="Q81" i="3"/>
  <c r="Q83" i="3"/>
  <c r="Q99" i="3"/>
  <c r="Q101" i="3"/>
  <c r="Q28" i="3"/>
  <c r="Q69" i="3"/>
  <c r="Q108" i="3"/>
  <c r="Q111" i="3"/>
  <c r="Q117" i="3"/>
  <c r="Q123" i="3"/>
  <c r="Q129" i="3"/>
  <c r="Q34" i="3"/>
  <c r="Q47" i="3"/>
  <c r="Q59" i="3"/>
  <c r="Q63" i="3"/>
  <c r="Q94" i="3"/>
  <c r="Q96" i="3"/>
  <c r="Q87" i="3"/>
  <c r="Q105" i="3"/>
  <c r="Q158" i="3"/>
  <c r="Q127" i="3"/>
  <c r="Q133" i="3"/>
  <c r="Q135" i="3"/>
  <c r="Q151" i="3"/>
  <c r="Q153" i="3"/>
  <c r="Q169" i="3"/>
  <c r="Q179" i="3"/>
  <c r="Q182" i="3"/>
  <c r="Q189" i="3"/>
  <c r="Q195" i="3"/>
  <c r="Q201" i="3"/>
  <c r="Q207" i="3"/>
  <c r="Q213" i="3"/>
  <c r="Q219" i="3"/>
  <c r="Q225" i="3"/>
  <c r="Q231" i="3"/>
  <c r="Q237" i="3"/>
  <c r="Q243" i="3"/>
  <c r="Q249" i="3"/>
  <c r="Q255" i="3"/>
  <c r="Q261" i="3"/>
  <c r="Q267" i="3"/>
  <c r="Q273" i="3"/>
  <c r="Q279" i="3"/>
  <c r="Q285" i="3"/>
  <c r="Q291" i="3"/>
  <c r="Q297" i="3"/>
  <c r="Q303" i="3"/>
  <c r="Q309" i="3"/>
  <c r="Q41" i="3"/>
  <c r="Q102" i="3"/>
  <c r="Q121" i="3"/>
  <c r="Q163" i="3"/>
  <c r="Q53" i="3"/>
  <c r="Q64" i="3"/>
  <c r="Q114" i="3"/>
  <c r="Q144" i="3"/>
  <c r="Q146" i="3"/>
  <c r="Q175" i="3"/>
  <c r="Q185" i="3"/>
  <c r="Q188" i="3"/>
  <c r="Q194" i="3"/>
  <c r="Q200" i="3"/>
  <c r="Q206" i="3"/>
  <c r="Q212" i="3"/>
  <c r="Q218" i="3"/>
  <c r="Q224" i="3"/>
  <c r="Q230" i="3"/>
  <c r="Q236" i="3"/>
  <c r="Q242" i="3"/>
  <c r="Q248" i="3"/>
  <c r="Q84" i="3"/>
  <c r="Q95" i="3"/>
  <c r="Q165" i="3"/>
  <c r="Q70" i="3"/>
  <c r="Q139" i="3"/>
  <c r="Q141" i="3"/>
  <c r="Q157" i="3"/>
  <c r="Q168" i="3"/>
  <c r="Q171" i="3"/>
  <c r="Q181" i="3"/>
  <c r="Q193" i="3"/>
  <c r="Q199" i="3"/>
  <c r="Q89" i="3"/>
  <c r="Q128" i="3"/>
  <c r="Q15" i="3"/>
  <c r="Q76" i="3"/>
  <c r="Q138" i="3"/>
  <c r="Q152" i="3"/>
  <c r="Q257" i="3"/>
  <c r="Q260" i="3"/>
  <c r="Q270" i="3"/>
  <c r="Q280" i="3"/>
  <c r="Q283" i="3"/>
  <c r="Q293" i="3"/>
  <c r="Q296" i="3"/>
  <c r="Q306" i="3"/>
  <c r="Q317" i="3"/>
  <c r="Q323" i="3"/>
  <c r="Q329" i="3"/>
  <c r="Q335" i="3"/>
  <c r="Q341" i="3"/>
  <c r="Q347" i="3"/>
  <c r="Q353" i="3"/>
  <c r="Q359" i="3"/>
  <c r="Q365" i="3"/>
  <c r="Q371" i="3"/>
  <c r="Q377" i="3"/>
  <c r="Q383" i="3"/>
  <c r="Q389" i="3"/>
  <c r="Q395" i="3"/>
  <c r="Q401" i="3"/>
  <c r="Q40" i="3"/>
  <c r="Q115" i="3"/>
  <c r="Q120" i="3"/>
  <c r="Q164" i="3"/>
  <c r="Q167" i="3"/>
  <c r="Q170" i="3"/>
  <c r="Q197" i="3"/>
  <c r="Q220" i="3"/>
  <c r="Q222" i="3"/>
  <c r="Q238" i="3"/>
  <c r="Q240" i="3"/>
  <c r="Q57" i="3"/>
  <c r="Q156" i="3"/>
  <c r="Q263" i="3"/>
  <c r="Q266" i="3"/>
  <c r="Q276" i="3"/>
  <c r="Q286" i="3"/>
  <c r="Q289" i="3"/>
  <c r="Q299" i="3"/>
  <c r="Q302" i="3"/>
  <c r="Q312" i="3"/>
  <c r="Q316" i="3"/>
  <c r="Q322" i="3"/>
  <c r="Q328" i="3"/>
  <c r="Q334" i="3"/>
  <c r="Q100" i="3"/>
  <c r="Q126" i="3"/>
  <c r="Q173" i="3"/>
  <c r="Q176" i="3"/>
  <c r="Q190" i="3"/>
  <c r="Q204" i="3"/>
  <c r="Q215" i="3"/>
  <c r="Q217" i="3"/>
  <c r="Q233" i="3"/>
  <c r="Q235" i="3"/>
  <c r="Q251" i="3"/>
  <c r="Q253" i="3"/>
  <c r="Q122" i="3"/>
  <c r="Q256" i="3"/>
  <c r="Q259" i="3"/>
  <c r="Q269" i="3"/>
  <c r="Q272" i="3"/>
  <c r="Q282" i="3"/>
  <c r="Q45" i="3"/>
  <c r="Q116" i="3"/>
  <c r="Q132" i="3"/>
  <c r="Q140" i="3"/>
  <c r="Q174" i="3"/>
  <c r="Q177" i="3"/>
  <c r="Q198" i="3"/>
  <c r="Q202" i="3"/>
  <c r="Q208" i="3"/>
  <c r="Q210" i="3"/>
  <c r="Q226" i="3"/>
  <c r="Q228" i="3"/>
  <c r="Q244" i="3"/>
  <c r="Q246" i="3"/>
  <c r="Q145" i="3"/>
  <c r="Q162" i="3"/>
  <c r="Q268" i="3"/>
  <c r="Q288" i="3"/>
  <c r="Q290" i="3"/>
  <c r="Q301" i="3"/>
  <c r="Q307" i="3"/>
  <c r="Q397" i="3"/>
  <c r="Q411" i="3"/>
  <c r="Q417" i="3"/>
  <c r="Q191" i="3"/>
  <c r="Q196" i="3"/>
  <c r="Q232" i="3"/>
  <c r="Q250" i="3"/>
  <c r="Q311" i="3"/>
  <c r="Q326" i="3"/>
  <c r="Q337" i="3"/>
  <c r="Q340" i="3"/>
  <c r="Q350" i="3"/>
  <c r="Q360" i="3"/>
  <c r="Q363" i="3"/>
  <c r="Q373" i="3"/>
  <c r="Q376" i="3"/>
  <c r="Q386" i="3"/>
  <c r="Q405" i="3"/>
  <c r="Q82" i="3"/>
  <c r="Q211" i="3"/>
  <c r="Q254" i="3"/>
  <c r="Q271" i="3"/>
  <c r="Q295" i="3"/>
  <c r="Q313" i="3"/>
  <c r="Q315" i="3"/>
  <c r="Q318" i="3"/>
  <c r="Q410" i="3"/>
  <c r="Q416" i="3"/>
  <c r="Q216" i="3"/>
  <c r="Q247" i="3"/>
  <c r="Q281" i="3"/>
  <c r="Q331" i="3"/>
  <c r="Q343" i="3"/>
  <c r="Q346" i="3"/>
  <c r="Q356" i="3"/>
  <c r="Q366" i="3"/>
  <c r="Q369" i="3"/>
  <c r="Q379" i="3"/>
  <c r="Q382" i="3"/>
  <c r="Q392" i="3"/>
  <c r="Q396" i="3"/>
  <c r="Q400" i="3"/>
  <c r="Q221" i="3"/>
  <c r="Q229" i="3"/>
  <c r="Q320" i="3"/>
  <c r="Q404" i="3"/>
  <c r="Q93" i="3"/>
  <c r="Q180" i="3"/>
  <c r="Q186" i="3"/>
  <c r="Q192" i="3"/>
  <c r="Q203" i="3"/>
  <c r="Q241" i="3"/>
  <c r="Q284" i="3"/>
  <c r="Q308" i="3"/>
  <c r="Q52" i="3"/>
  <c r="Q134" i="3"/>
  <c r="Q258" i="3"/>
  <c r="Q274" i="3"/>
  <c r="Q304" i="3"/>
  <c r="Q325" i="3"/>
  <c r="Q147" i="3"/>
  <c r="Q159" i="3"/>
  <c r="Q187" i="3"/>
  <c r="Q234" i="3"/>
  <c r="Q252" i="3"/>
  <c r="Q314" i="3"/>
  <c r="Q205" i="3"/>
  <c r="Q277" i="3"/>
  <c r="Q298" i="3"/>
  <c r="Q310" i="3"/>
  <c r="Q349" i="3"/>
  <c r="Q352" i="3"/>
  <c r="Q381" i="3"/>
  <c r="Q393" i="3"/>
  <c r="Q402" i="3"/>
  <c r="Q419" i="3"/>
  <c r="Q421" i="3"/>
  <c r="Q368" i="3"/>
  <c r="Q330" i="3"/>
  <c r="Q355" i="3"/>
  <c r="Q358" i="3"/>
  <c r="Q391" i="3"/>
  <c r="Q275" i="3"/>
  <c r="Q262" i="3"/>
  <c r="Q292" i="3"/>
  <c r="Q398" i="3"/>
  <c r="Q412" i="3"/>
  <c r="Q414" i="3"/>
  <c r="Q357" i="3"/>
  <c r="Q278" i="3"/>
  <c r="Q305" i="3"/>
  <c r="Q321" i="3"/>
  <c r="Q338" i="3"/>
  <c r="Q361" i="3"/>
  <c r="Q364" i="3"/>
  <c r="Q374" i="3"/>
  <c r="Q319" i="3"/>
  <c r="Q227" i="3"/>
  <c r="Q324" i="3"/>
  <c r="Q150" i="3"/>
  <c r="Q264" i="3"/>
  <c r="Q300" i="3"/>
  <c r="Q327" i="3"/>
  <c r="Q372" i="3"/>
  <c r="Q384" i="3"/>
  <c r="Q394" i="3"/>
  <c r="Q403" i="3"/>
  <c r="Q407" i="3"/>
  <c r="Q409" i="3"/>
  <c r="Q209" i="3"/>
  <c r="Q223" i="3"/>
  <c r="Q245" i="3"/>
  <c r="Q287" i="3"/>
  <c r="Q344" i="3"/>
  <c r="Q388" i="3"/>
  <c r="Q265" i="3"/>
  <c r="Q294" i="3"/>
  <c r="Q339" i="3"/>
  <c r="Q362" i="3"/>
  <c r="Q367" i="3"/>
  <c r="Q375" i="3"/>
  <c r="Q387" i="3"/>
  <c r="Q399" i="3"/>
  <c r="Q418" i="3"/>
  <c r="Q420" i="3"/>
  <c r="Q406" i="3"/>
  <c r="Q107" i="3"/>
  <c r="Q342" i="3"/>
  <c r="Q345" i="3"/>
  <c r="Q385" i="3"/>
  <c r="Q332" i="3"/>
  <c r="Q336" i="3"/>
  <c r="Q370" i="3"/>
  <c r="Q413" i="3"/>
  <c r="Q415" i="3"/>
  <c r="Q239" i="3"/>
  <c r="Q348" i="3"/>
  <c r="Q351" i="3"/>
  <c r="Q380" i="3"/>
  <c r="Q183" i="3"/>
  <c r="Q214" i="3"/>
  <c r="Q333" i="3"/>
  <c r="Q378" i="3"/>
  <c r="Q390" i="3"/>
  <c r="Q408" i="3"/>
  <c r="Q354" i="3"/>
  <c r="M9" i="3"/>
  <c r="M12" i="3"/>
  <c r="M18" i="3"/>
  <c r="M24" i="3"/>
  <c r="M30" i="3"/>
  <c r="M36" i="3"/>
  <c r="M42" i="3"/>
  <c r="M48" i="3"/>
  <c r="M54" i="3"/>
  <c r="M60" i="3"/>
  <c r="M66" i="3"/>
  <c r="M72" i="3"/>
  <c r="M78" i="3"/>
  <c r="M84" i="3"/>
  <c r="M90" i="3"/>
  <c r="M96" i="3"/>
  <c r="M102" i="3"/>
  <c r="M108" i="3"/>
  <c r="M11" i="3"/>
  <c r="M17" i="3"/>
  <c r="M23" i="3"/>
  <c r="M29" i="3"/>
  <c r="M35" i="3"/>
  <c r="M41" i="3"/>
  <c r="M47" i="3"/>
  <c r="M53" i="3"/>
  <c r="M59" i="3"/>
  <c r="M65" i="3"/>
  <c r="M71" i="3"/>
  <c r="M77" i="3"/>
  <c r="M83" i="3"/>
  <c r="M89" i="3"/>
  <c r="M95" i="3"/>
  <c r="M101" i="3"/>
  <c r="M107" i="3"/>
  <c r="M10" i="3"/>
  <c r="M16" i="3"/>
  <c r="M22" i="3"/>
  <c r="M28" i="3"/>
  <c r="M34" i="3"/>
  <c r="M40" i="3"/>
  <c r="M46" i="3"/>
  <c r="M52" i="3"/>
  <c r="M58" i="3"/>
  <c r="M64" i="3"/>
  <c r="M70" i="3"/>
  <c r="M76" i="3"/>
  <c r="M15" i="3"/>
  <c r="M21" i="3"/>
  <c r="M27" i="3"/>
  <c r="M33" i="3"/>
  <c r="M39" i="3"/>
  <c r="M69" i="3"/>
  <c r="M79" i="3"/>
  <c r="M111" i="3"/>
  <c r="M117" i="3"/>
  <c r="M123" i="3"/>
  <c r="M129" i="3"/>
  <c r="M135" i="3"/>
  <c r="M141" i="3"/>
  <c r="M147" i="3"/>
  <c r="M153" i="3"/>
  <c r="M159" i="3"/>
  <c r="M165" i="3"/>
  <c r="M13" i="3"/>
  <c r="M44" i="3"/>
  <c r="M56" i="3"/>
  <c r="M63" i="3"/>
  <c r="M73" i="3"/>
  <c r="M92" i="3"/>
  <c r="M94" i="3"/>
  <c r="M19" i="3"/>
  <c r="M67" i="3"/>
  <c r="M116" i="3"/>
  <c r="M122" i="3"/>
  <c r="M128" i="3"/>
  <c r="M134" i="3"/>
  <c r="M140" i="3"/>
  <c r="M146" i="3"/>
  <c r="M152" i="3"/>
  <c r="M158" i="3"/>
  <c r="M164" i="3"/>
  <c r="M170" i="3"/>
  <c r="M176" i="3"/>
  <c r="M182" i="3"/>
  <c r="M188" i="3"/>
  <c r="M25" i="3"/>
  <c r="M49" i="3"/>
  <c r="M61" i="3"/>
  <c r="M85" i="3"/>
  <c r="M87" i="3"/>
  <c r="M103" i="3"/>
  <c r="M105" i="3"/>
  <c r="M14" i="3"/>
  <c r="M31" i="3"/>
  <c r="M115" i="3"/>
  <c r="M121" i="3"/>
  <c r="M127" i="3"/>
  <c r="M20" i="3"/>
  <c r="M37" i="3"/>
  <c r="M45" i="3"/>
  <c r="M57" i="3"/>
  <c r="M80" i="3"/>
  <c r="M82" i="3"/>
  <c r="M98" i="3"/>
  <c r="M100" i="3"/>
  <c r="M110" i="3"/>
  <c r="M26" i="3"/>
  <c r="M74" i="3"/>
  <c r="M91" i="3"/>
  <c r="M119" i="3"/>
  <c r="M137" i="3"/>
  <c r="M139" i="3"/>
  <c r="M155" i="3"/>
  <c r="M157" i="3"/>
  <c r="M160" i="3"/>
  <c r="M168" i="3"/>
  <c r="M178" i="3"/>
  <c r="M181" i="3"/>
  <c r="M193" i="3"/>
  <c r="M199" i="3"/>
  <c r="M205" i="3"/>
  <c r="M211" i="3"/>
  <c r="M217" i="3"/>
  <c r="M223" i="3"/>
  <c r="M229" i="3"/>
  <c r="M235" i="3"/>
  <c r="M241" i="3"/>
  <c r="M247" i="3"/>
  <c r="M253" i="3"/>
  <c r="M259" i="3"/>
  <c r="M265" i="3"/>
  <c r="M271" i="3"/>
  <c r="M277" i="3"/>
  <c r="M283" i="3"/>
  <c r="M289" i="3"/>
  <c r="M295" i="3"/>
  <c r="M301" i="3"/>
  <c r="M307" i="3"/>
  <c r="M313" i="3"/>
  <c r="M88" i="3"/>
  <c r="M106" i="3"/>
  <c r="M109" i="3"/>
  <c r="M112" i="3"/>
  <c r="M132" i="3"/>
  <c r="M148" i="3"/>
  <c r="M150" i="3"/>
  <c r="M162" i="3"/>
  <c r="M171" i="3"/>
  <c r="M174" i="3"/>
  <c r="M184" i="3"/>
  <c r="M187" i="3"/>
  <c r="M192" i="3"/>
  <c r="M198" i="3"/>
  <c r="M204" i="3"/>
  <c r="M210" i="3"/>
  <c r="M216" i="3"/>
  <c r="M222" i="3"/>
  <c r="M228" i="3"/>
  <c r="M234" i="3"/>
  <c r="M240" i="3"/>
  <c r="M246" i="3"/>
  <c r="M252" i="3"/>
  <c r="M99" i="3"/>
  <c r="M126" i="3"/>
  <c r="M43" i="3"/>
  <c r="M75" i="3"/>
  <c r="M120" i="3"/>
  <c r="M130" i="3"/>
  <c r="M143" i="3"/>
  <c r="M145" i="3"/>
  <c r="M167" i="3"/>
  <c r="M177" i="3"/>
  <c r="M180" i="3"/>
  <c r="M191" i="3"/>
  <c r="M197" i="3"/>
  <c r="M38" i="3"/>
  <c r="M50" i="3"/>
  <c r="M55" i="3"/>
  <c r="M93" i="3"/>
  <c r="M124" i="3"/>
  <c r="M32" i="3"/>
  <c r="M86" i="3"/>
  <c r="M114" i="3"/>
  <c r="M256" i="3"/>
  <c r="M266" i="3"/>
  <c r="M269" i="3"/>
  <c r="M279" i="3"/>
  <c r="M282" i="3"/>
  <c r="M292" i="3"/>
  <c r="M302" i="3"/>
  <c r="M305" i="3"/>
  <c r="M315" i="3"/>
  <c r="M321" i="3"/>
  <c r="M327" i="3"/>
  <c r="M333" i="3"/>
  <c r="M339" i="3"/>
  <c r="M345" i="3"/>
  <c r="M351" i="3"/>
  <c r="M357" i="3"/>
  <c r="M363" i="3"/>
  <c r="M369" i="3"/>
  <c r="M375" i="3"/>
  <c r="M381" i="3"/>
  <c r="M387" i="3"/>
  <c r="M393" i="3"/>
  <c r="M399" i="3"/>
  <c r="M405" i="3"/>
  <c r="M97" i="3"/>
  <c r="M125" i="3"/>
  <c r="M179" i="3"/>
  <c r="M195" i="3"/>
  <c r="M202" i="3"/>
  <c r="M208" i="3"/>
  <c r="M224" i="3"/>
  <c r="M226" i="3"/>
  <c r="M242" i="3"/>
  <c r="M244" i="3"/>
  <c r="M161" i="3"/>
  <c r="M206" i="3"/>
  <c r="M262" i="3"/>
  <c r="M272" i="3"/>
  <c r="M275" i="3"/>
  <c r="M285" i="3"/>
  <c r="M288" i="3"/>
  <c r="M298" i="3"/>
  <c r="M308" i="3"/>
  <c r="M311" i="3"/>
  <c r="M320" i="3"/>
  <c r="M326" i="3"/>
  <c r="M332" i="3"/>
  <c r="M62" i="3"/>
  <c r="M131" i="3"/>
  <c r="M136" i="3"/>
  <c r="M144" i="3"/>
  <c r="M185" i="3"/>
  <c r="M200" i="3"/>
  <c r="M219" i="3"/>
  <c r="M221" i="3"/>
  <c r="M237" i="3"/>
  <c r="M239" i="3"/>
  <c r="M149" i="3"/>
  <c r="M255" i="3"/>
  <c r="M258" i="3"/>
  <c r="M268" i="3"/>
  <c r="M278" i="3"/>
  <c r="M281" i="3"/>
  <c r="M154" i="3"/>
  <c r="M183" i="3"/>
  <c r="M186" i="3"/>
  <c r="M196" i="3"/>
  <c r="M212" i="3"/>
  <c r="M214" i="3"/>
  <c r="M230" i="3"/>
  <c r="M232" i="3"/>
  <c r="M248" i="3"/>
  <c r="M250" i="3"/>
  <c r="M203" i="3"/>
  <c r="M81" i="3"/>
  <c r="M104" i="3"/>
  <c r="M133" i="3"/>
  <c r="M113" i="3"/>
  <c r="M190" i="3"/>
  <c r="M207" i="3"/>
  <c r="M215" i="3"/>
  <c r="M257" i="3"/>
  <c r="M297" i="3"/>
  <c r="M299" i="3"/>
  <c r="M323" i="3"/>
  <c r="M400" i="3"/>
  <c r="M404" i="3"/>
  <c r="M409" i="3"/>
  <c r="M415" i="3"/>
  <c r="M421" i="3"/>
  <c r="M163" i="3"/>
  <c r="M220" i="3"/>
  <c r="M236" i="3"/>
  <c r="M254" i="3"/>
  <c r="M276" i="3"/>
  <c r="M336" i="3"/>
  <c r="M346" i="3"/>
  <c r="M349" i="3"/>
  <c r="M359" i="3"/>
  <c r="M362" i="3"/>
  <c r="M372" i="3"/>
  <c r="M382" i="3"/>
  <c r="M385" i="3"/>
  <c r="M142" i="3"/>
  <c r="M225" i="3"/>
  <c r="M260" i="3"/>
  <c r="M263" i="3"/>
  <c r="M274" i="3"/>
  <c r="M286" i="3"/>
  <c r="M291" i="3"/>
  <c r="M293" i="3"/>
  <c r="M304" i="3"/>
  <c r="M325" i="3"/>
  <c r="M328" i="3"/>
  <c r="M395" i="3"/>
  <c r="M408" i="3"/>
  <c r="M414" i="3"/>
  <c r="M420" i="3"/>
  <c r="M233" i="3"/>
  <c r="M251" i="3"/>
  <c r="M284" i="3"/>
  <c r="M306" i="3"/>
  <c r="M317" i="3"/>
  <c r="M342" i="3"/>
  <c r="M352" i="3"/>
  <c r="M355" i="3"/>
  <c r="M365" i="3"/>
  <c r="M368" i="3"/>
  <c r="M378" i="3"/>
  <c r="M388" i="3"/>
  <c r="M391" i="3"/>
  <c r="M403" i="3"/>
  <c r="M118" i="3"/>
  <c r="M156" i="3"/>
  <c r="M172" i="3"/>
  <c r="M261" i="3"/>
  <c r="M264" i="3"/>
  <c r="M300" i="3"/>
  <c r="M310" i="3"/>
  <c r="M330" i="3"/>
  <c r="M51" i="3"/>
  <c r="M166" i="3"/>
  <c r="M209" i="3"/>
  <c r="M245" i="3"/>
  <c r="M287" i="3"/>
  <c r="M312" i="3"/>
  <c r="M314" i="3"/>
  <c r="M319" i="3"/>
  <c r="M322" i="3"/>
  <c r="M173" i="3"/>
  <c r="M267" i="3"/>
  <c r="M294" i="3"/>
  <c r="M335" i="3"/>
  <c r="M213" i="3"/>
  <c r="M227" i="3"/>
  <c r="M238" i="3"/>
  <c r="M270" i="3"/>
  <c r="M324" i="3"/>
  <c r="M138" i="3"/>
  <c r="M189" i="3"/>
  <c r="M218" i="3"/>
  <c r="M316" i="3"/>
  <c r="M358" i="3"/>
  <c r="M361" i="3"/>
  <c r="M376" i="3"/>
  <c r="M384" i="3"/>
  <c r="M407" i="3"/>
  <c r="M374" i="3"/>
  <c r="M68" i="3"/>
  <c r="M169" i="3"/>
  <c r="M231" i="3"/>
  <c r="M338" i="3"/>
  <c r="M341" i="3"/>
  <c r="M344" i="3"/>
  <c r="M364" i="3"/>
  <c r="M394" i="3"/>
  <c r="M412" i="3"/>
  <c r="M334" i="3"/>
  <c r="M367" i="3"/>
  <c r="M379" i="3"/>
  <c r="M396" i="3"/>
  <c r="M416" i="3"/>
  <c r="M418" i="3"/>
  <c r="M386" i="3"/>
  <c r="M243" i="3"/>
  <c r="M347" i="3"/>
  <c r="M350" i="3"/>
  <c r="M377" i="3"/>
  <c r="M389" i="3"/>
  <c r="M410" i="3"/>
  <c r="M194" i="3"/>
  <c r="M280" i="3"/>
  <c r="M331" i="3"/>
  <c r="M401" i="3"/>
  <c r="M411" i="3"/>
  <c r="M413" i="3"/>
  <c r="M343" i="3"/>
  <c r="M175" i="3"/>
  <c r="M353" i="3"/>
  <c r="M356" i="3"/>
  <c r="M380" i="3"/>
  <c r="M392" i="3"/>
  <c r="M329" i="3"/>
  <c r="M151" i="3"/>
  <c r="M318" i="3"/>
  <c r="M348" i="3"/>
  <c r="M370" i="3"/>
  <c r="M390" i="3"/>
  <c r="M397" i="3"/>
  <c r="M419" i="3"/>
  <c r="M340" i="3"/>
  <c r="M273" i="3"/>
  <c r="M354" i="3"/>
  <c r="M406" i="3"/>
  <c r="M383" i="3"/>
  <c r="M296" i="3"/>
  <c r="M373" i="3"/>
  <c r="M402" i="3"/>
  <c r="M417" i="3"/>
  <c r="M249" i="3"/>
  <c r="M360" i="3"/>
  <c r="M371" i="3"/>
  <c r="M309" i="3"/>
  <c r="M366" i="3"/>
  <c r="M201" i="3"/>
  <c r="M290" i="3"/>
  <c r="M303" i="3"/>
  <c r="M337" i="3"/>
  <c r="M398" i="3"/>
  <c r="K9" i="3"/>
  <c r="K11" i="3"/>
  <c r="K17" i="3"/>
  <c r="K23" i="3"/>
  <c r="K29" i="3"/>
  <c r="K35" i="3"/>
  <c r="K41" i="3"/>
  <c r="K47" i="3"/>
  <c r="K53" i="3"/>
  <c r="K59" i="3"/>
  <c r="K65" i="3"/>
  <c r="K71" i="3"/>
  <c r="K77" i="3"/>
  <c r="K83" i="3"/>
  <c r="K89" i="3"/>
  <c r="K95" i="3"/>
  <c r="K101" i="3"/>
  <c r="K107" i="3"/>
  <c r="K10" i="3"/>
  <c r="K16" i="3"/>
  <c r="K22" i="3"/>
  <c r="K28" i="3"/>
  <c r="K34" i="3"/>
  <c r="K40" i="3"/>
  <c r="K46" i="3"/>
  <c r="K52" i="3"/>
  <c r="K58" i="3"/>
  <c r="K64" i="3"/>
  <c r="K70" i="3"/>
  <c r="K76" i="3"/>
  <c r="K82" i="3"/>
  <c r="K88" i="3"/>
  <c r="K94" i="3"/>
  <c r="K100" i="3"/>
  <c r="K106" i="3"/>
  <c r="K15" i="3"/>
  <c r="K21" i="3"/>
  <c r="K27" i="3"/>
  <c r="K33" i="3"/>
  <c r="K39" i="3"/>
  <c r="K45" i="3"/>
  <c r="K51" i="3"/>
  <c r="K57" i="3"/>
  <c r="K63" i="3"/>
  <c r="K69" i="3"/>
  <c r="K75" i="3"/>
  <c r="K14" i="3"/>
  <c r="K20" i="3"/>
  <c r="K26" i="3"/>
  <c r="K32" i="3"/>
  <c r="K38" i="3"/>
  <c r="K19" i="3"/>
  <c r="K36" i="3"/>
  <c r="K67" i="3"/>
  <c r="K116" i="3"/>
  <c r="K122" i="3"/>
  <c r="K128" i="3"/>
  <c r="K134" i="3"/>
  <c r="K140" i="3"/>
  <c r="K146" i="3"/>
  <c r="K152" i="3"/>
  <c r="K158" i="3"/>
  <c r="K164" i="3"/>
  <c r="K25" i="3"/>
  <c r="K49" i="3"/>
  <c r="K61" i="3"/>
  <c r="K85" i="3"/>
  <c r="K87" i="3"/>
  <c r="K103" i="3"/>
  <c r="K105" i="3"/>
  <c r="K108" i="3"/>
  <c r="K31" i="3"/>
  <c r="K115" i="3"/>
  <c r="K121" i="3"/>
  <c r="K127" i="3"/>
  <c r="K133" i="3"/>
  <c r="K139" i="3"/>
  <c r="K145" i="3"/>
  <c r="K151" i="3"/>
  <c r="K157" i="3"/>
  <c r="K163" i="3"/>
  <c r="K169" i="3"/>
  <c r="K175" i="3"/>
  <c r="K181" i="3"/>
  <c r="K187" i="3"/>
  <c r="K37" i="3"/>
  <c r="K42" i="3"/>
  <c r="K54" i="3"/>
  <c r="K80" i="3"/>
  <c r="K96" i="3"/>
  <c r="K98" i="3"/>
  <c r="K110" i="3"/>
  <c r="K74" i="3"/>
  <c r="K114" i="3"/>
  <c r="K120" i="3"/>
  <c r="K126" i="3"/>
  <c r="K132" i="3"/>
  <c r="K50" i="3"/>
  <c r="K68" i="3"/>
  <c r="K78" i="3"/>
  <c r="K91" i="3"/>
  <c r="K93" i="3"/>
  <c r="K62" i="3"/>
  <c r="K72" i="3"/>
  <c r="K12" i="3"/>
  <c r="K73" i="3"/>
  <c r="K102" i="3"/>
  <c r="K109" i="3"/>
  <c r="K112" i="3"/>
  <c r="K148" i="3"/>
  <c r="K150" i="3"/>
  <c r="K162" i="3"/>
  <c r="K165" i="3"/>
  <c r="K171" i="3"/>
  <c r="K174" i="3"/>
  <c r="K184" i="3"/>
  <c r="K192" i="3"/>
  <c r="K198" i="3"/>
  <c r="K204" i="3"/>
  <c r="K210" i="3"/>
  <c r="K216" i="3"/>
  <c r="K222" i="3"/>
  <c r="K228" i="3"/>
  <c r="K234" i="3"/>
  <c r="K240" i="3"/>
  <c r="K246" i="3"/>
  <c r="K252" i="3"/>
  <c r="K258" i="3"/>
  <c r="K264" i="3"/>
  <c r="K270" i="3"/>
  <c r="K276" i="3"/>
  <c r="K282" i="3"/>
  <c r="K288" i="3"/>
  <c r="K294" i="3"/>
  <c r="K300" i="3"/>
  <c r="K306" i="3"/>
  <c r="K312" i="3"/>
  <c r="K79" i="3"/>
  <c r="K84" i="3"/>
  <c r="K99" i="3"/>
  <c r="K13" i="3"/>
  <c r="K43" i="3"/>
  <c r="K48" i="3"/>
  <c r="K117" i="3"/>
  <c r="K130" i="3"/>
  <c r="K141" i="3"/>
  <c r="K143" i="3"/>
  <c r="K167" i="3"/>
  <c r="K177" i="3"/>
  <c r="K180" i="3"/>
  <c r="K191" i="3"/>
  <c r="K197" i="3"/>
  <c r="K203" i="3"/>
  <c r="K209" i="3"/>
  <c r="K215" i="3"/>
  <c r="K221" i="3"/>
  <c r="K227" i="3"/>
  <c r="K233" i="3"/>
  <c r="K239" i="3"/>
  <c r="K245" i="3"/>
  <c r="K251" i="3"/>
  <c r="K55" i="3"/>
  <c r="K60" i="3"/>
  <c r="K92" i="3"/>
  <c r="K124" i="3"/>
  <c r="K159" i="3"/>
  <c r="K66" i="3"/>
  <c r="K113" i="3"/>
  <c r="K136" i="3"/>
  <c r="K138" i="3"/>
  <c r="K154" i="3"/>
  <c r="K156" i="3"/>
  <c r="K170" i="3"/>
  <c r="K173" i="3"/>
  <c r="K183" i="3"/>
  <c r="K186" i="3"/>
  <c r="K190" i="3"/>
  <c r="K196" i="3"/>
  <c r="K30" i="3"/>
  <c r="K81" i="3"/>
  <c r="K104" i="3"/>
  <c r="K161" i="3"/>
  <c r="K24" i="3"/>
  <c r="K44" i="3"/>
  <c r="K86" i="3"/>
  <c r="K18" i="3"/>
  <c r="K160" i="3"/>
  <c r="K206" i="3"/>
  <c r="K259" i="3"/>
  <c r="K262" i="3"/>
  <c r="K272" i="3"/>
  <c r="K275" i="3"/>
  <c r="K285" i="3"/>
  <c r="K295" i="3"/>
  <c r="K298" i="3"/>
  <c r="K308" i="3"/>
  <c r="K311" i="3"/>
  <c r="K320" i="3"/>
  <c r="K326" i="3"/>
  <c r="K332" i="3"/>
  <c r="K338" i="3"/>
  <c r="K344" i="3"/>
  <c r="K350" i="3"/>
  <c r="K356" i="3"/>
  <c r="K362" i="3"/>
  <c r="K368" i="3"/>
  <c r="K374" i="3"/>
  <c r="K380" i="3"/>
  <c r="K386" i="3"/>
  <c r="K392" i="3"/>
  <c r="K398" i="3"/>
  <c r="K404" i="3"/>
  <c r="K131" i="3"/>
  <c r="K144" i="3"/>
  <c r="K182" i="3"/>
  <c r="K185" i="3"/>
  <c r="K200" i="3"/>
  <c r="K217" i="3"/>
  <c r="K219" i="3"/>
  <c r="K235" i="3"/>
  <c r="K237" i="3"/>
  <c r="K253" i="3"/>
  <c r="K135" i="3"/>
  <c r="K149" i="3"/>
  <c r="K255" i="3"/>
  <c r="K265" i="3"/>
  <c r="K268" i="3"/>
  <c r="K278" i="3"/>
  <c r="K281" i="3"/>
  <c r="K291" i="3"/>
  <c r="K301" i="3"/>
  <c r="K304" i="3"/>
  <c r="K314" i="3"/>
  <c r="K319" i="3"/>
  <c r="K325" i="3"/>
  <c r="K331" i="3"/>
  <c r="K168" i="3"/>
  <c r="K188" i="3"/>
  <c r="K193" i="3"/>
  <c r="K212" i="3"/>
  <c r="K214" i="3"/>
  <c r="K230" i="3"/>
  <c r="K232" i="3"/>
  <c r="K248" i="3"/>
  <c r="K250" i="3"/>
  <c r="K153" i="3"/>
  <c r="K261" i="3"/>
  <c r="K271" i="3"/>
  <c r="K274" i="3"/>
  <c r="K284" i="3"/>
  <c r="K287" i="3"/>
  <c r="K90" i="3"/>
  <c r="K111" i="3"/>
  <c r="K189" i="3"/>
  <c r="K207" i="3"/>
  <c r="K223" i="3"/>
  <c r="K225" i="3"/>
  <c r="K241" i="3"/>
  <c r="K243" i="3"/>
  <c r="K118" i="3"/>
  <c r="K166" i="3"/>
  <c r="K201" i="3"/>
  <c r="K137" i="3"/>
  <c r="K142" i="3"/>
  <c r="K211" i="3"/>
  <c r="K260" i="3"/>
  <c r="K263" i="3"/>
  <c r="K286" i="3"/>
  <c r="K293" i="3"/>
  <c r="K328" i="3"/>
  <c r="K395" i="3"/>
  <c r="K408" i="3"/>
  <c r="K414" i="3"/>
  <c r="K420" i="3"/>
  <c r="K202" i="3"/>
  <c r="K224" i="3"/>
  <c r="K247" i="3"/>
  <c r="K317" i="3"/>
  <c r="K339" i="3"/>
  <c r="K342" i="3"/>
  <c r="K352" i="3"/>
  <c r="K355" i="3"/>
  <c r="K365" i="3"/>
  <c r="K375" i="3"/>
  <c r="K378" i="3"/>
  <c r="K388" i="3"/>
  <c r="K391" i="3"/>
  <c r="K399" i="3"/>
  <c r="K403" i="3"/>
  <c r="K129" i="3"/>
  <c r="K172" i="3"/>
  <c r="K178" i="3"/>
  <c r="K229" i="3"/>
  <c r="K266" i="3"/>
  <c r="K269" i="3"/>
  <c r="K310" i="3"/>
  <c r="K330" i="3"/>
  <c r="K333" i="3"/>
  <c r="K407" i="3"/>
  <c r="K413" i="3"/>
  <c r="K419" i="3"/>
  <c r="K155" i="3"/>
  <c r="K244" i="3"/>
  <c r="K279" i="3"/>
  <c r="K322" i="3"/>
  <c r="K345" i="3"/>
  <c r="K348" i="3"/>
  <c r="K358" i="3"/>
  <c r="K361" i="3"/>
  <c r="K371" i="3"/>
  <c r="K381" i="3"/>
  <c r="K384" i="3"/>
  <c r="K394" i="3"/>
  <c r="K179" i="3"/>
  <c r="K208" i="3"/>
  <c r="K267" i="3"/>
  <c r="K277" i="3"/>
  <c r="K289" i="3"/>
  <c r="K302" i="3"/>
  <c r="K335" i="3"/>
  <c r="K402" i="3"/>
  <c r="K147" i="3"/>
  <c r="K213" i="3"/>
  <c r="K238" i="3"/>
  <c r="K324" i="3"/>
  <c r="K327" i="3"/>
  <c r="K119" i="3"/>
  <c r="K194" i="3"/>
  <c r="K199" i="3"/>
  <c r="K218" i="3"/>
  <c r="K226" i="3"/>
  <c r="K280" i="3"/>
  <c r="K296" i="3"/>
  <c r="K316" i="3"/>
  <c r="K56" i="3"/>
  <c r="K97" i="3"/>
  <c r="K205" i="3"/>
  <c r="K231" i="3"/>
  <c r="K249" i="3"/>
  <c r="K329" i="3"/>
  <c r="K337" i="3"/>
  <c r="K292" i="3"/>
  <c r="K305" i="3"/>
  <c r="K321" i="3"/>
  <c r="K334" i="3"/>
  <c r="K341" i="3"/>
  <c r="K364" i="3"/>
  <c r="K367" i="3"/>
  <c r="K379" i="3"/>
  <c r="K396" i="3"/>
  <c r="K405" i="3"/>
  <c r="K416" i="3"/>
  <c r="K418" i="3"/>
  <c r="K242" i="3"/>
  <c r="K347" i="3"/>
  <c r="K369" i="3"/>
  <c r="K377" i="3"/>
  <c r="K389" i="3"/>
  <c r="K299" i="3"/>
  <c r="K387" i="3"/>
  <c r="K401" i="3"/>
  <c r="K409" i="3"/>
  <c r="K411" i="3"/>
  <c r="K400" i="3"/>
  <c r="K315" i="3"/>
  <c r="K220" i="3"/>
  <c r="K254" i="3"/>
  <c r="K353" i="3"/>
  <c r="K372" i="3"/>
  <c r="K256" i="3"/>
  <c r="K307" i="3"/>
  <c r="K318" i="3"/>
  <c r="K370" i="3"/>
  <c r="K382" i="3"/>
  <c r="K390" i="3"/>
  <c r="K397" i="3"/>
  <c r="K125" i="3"/>
  <c r="K273" i="3"/>
  <c r="K359" i="3"/>
  <c r="K406" i="3"/>
  <c r="K195" i="3"/>
  <c r="K257" i="3"/>
  <c r="K313" i="3"/>
  <c r="K323" i="3"/>
  <c r="K351" i="3"/>
  <c r="K354" i="3"/>
  <c r="K373" i="3"/>
  <c r="K385" i="3"/>
  <c r="K415" i="3"/>
  <c r="K417" i="3"/>
  <c r="K309" i="3"/>
  <c r="K176" i="3"/>
  <c r="K236" i="3"/>
  <c r="K336" i="3"/>
  <c r="K357" i="3"/>
  <c r="K360" i="3"/>
  <c r="K383" i="3"/>
  <c r="K123" i="3"/>
  <c r="K290" i="3"/>
  <c r="K303" i="3"/>
  <c r="K393" i="3"/>
  <c r="K410" i="3"/>
  <c r="K412" i="3"/>
  <c r="K366" i="3"/>
  <c r="K346" i="3"/>
  <c r="K340" i="3"/>
  <c r="K343" i="3"/>
  <c r="K363" i="3"/>
  <c r="K349" i="3"/>
  <c r="K283" i="3"/>
  <c r="K297" i="3"/>
  <c r="K376" i="3"/>
  <c r="K421" i="3"/>
  <c r="N9" i="3"/>
  <c r="N12" i="3"/>
  <c r="N18" i="3"/>
  <c r="N24" i="3"/>
  <c r="N30" i="3"/>
  <c r="N36" i="3"/>
  <c r="N42" i="3"/>
  <c r="N48" i="3"/>
  <c r="N54" i="3"/>
  <c r="N60" i="3"/>
  <c r="N66" i="3"/>
  <c r="N72" i="3"/>
  <c r="N78" i="3"/>
  <c r="N84" i="3"/>
  <c r="N90" i="3"/>
  <c r="N96" i="3"/>
  <c r="N102" i="3"/>
  <c r="N108" i="3"/>
  <c r="N11" i="3"/>
  <c r="N17" i="3"/>
  <c r="N23" i="3"/>
  <c r="N29" i="3"/>
  <c r="N35" i="3"/>
  <c r="N41" i="3"/>
  <c r="N47" i="3"/>
  <c r="N53" i="3"/>
  <c r="N59" i="3"/>
  <c r="N65" i="3"/>
  <c r="N71" i="3"/>
  <c r="N77" i="3"/>
  <c r="N83" i="3"/>
  <c r="N89" i="3"/>
  <c r="N95" i="3"/>
  <c r="N101" i="3"/>
  <c r="N10" i="3"/>
  <c r="N16" i="3"/>
  <c r="N22" i="3"/>
  <c r="N28" i="3"/>
  <c r="N34" i="3"/>
  <c r="N40" i="3"/>
  <c r="N46" i="3"/>
  <c r="N52" i="3"/>
  <c r="N58" i="3"/>
  <c r="N39" i="3"/>
  <c r="N51" i="3"/>
  <c r="N75" i="3"/>
  <c r="N81" i="3"/>
  <c r="N97" i="3"/>
  <c r="N99" i="3"/>
  <c r="N69" i="3"/>
  <c r="N79" i="3"/>
  <c r="N111" i="3"/>
  <c r="N117" i="3"/>
  <c r="N123" i="3"/>
  <c r="N129" i="3"/>
  <c r="N135" i="3"/>
  <c r="N141" i="3"/>
  <c r="N147" i="3"/>
  <c r="N153" i="3"/>
  <c r="N159" i="3"/>
  <c r="N165" i="3"/>
  <c r="N171" i="3"/>
  <c r="N177" i="3"/>
  <c r="N183" i="3"/>
  <c r="N13" i="3"/>
  <c r="N44" i="3"/>
  <c r="N56" i="3"/>
  <c r="N63" i="3"/>
  <c r="N73" i="3"/>
  <c r="N92" i="3"/>
  <c r="N94" i="3"/>
  <c r="N19" i="3"/>
  <c r="N67" i="3"/>
  <c r="N116" i="3"/>
  <c r="N122" i="3"/>
  <c r="N128" i="3"/>
  <c r="N134" i="3"/>
  <c r="N140" i="3"/>
  <c r="N146" i="3"/>
  <c r="N152" i="3"/>
  <c r="N25" i="3"/>
  <c r="N49" i="3"/>
  <c r="N61" i="3"/>
  <c r="N85" i="3"/>
  <c r="N87" i="3"/>
  <c r="N103" i="3"/>
  <c r="N105" i="3"/>
  <c r="N14" i="3"/>
  <c r="N31" i="3"/>
  <c r="N76" i="3"/>
  <c r="N115" i="3"/>
  <c r="N20" i="3"/>
  <c r="N37" i="3"/>
  <c r="N45" i="3"/>
  <c r="N57" i="3"/>
  <c r="N70" i="3"/>
  <c r="N80" i="3"/>
  <c r="N82" i="3"/>
  <c r="N27" i="3"/>
  <c r="N64" i="3"/>
  <c r="N114" i="3"/>
  <c r="N125" i="3"/>
  <c r="N142" i="3"/>
  <c r="N144" i="3"/>
  <c r="N172" i="3"/>
  <c r="N175" i="3"/>
  <c r="N185" i="3"/>
  <c r="N188" i="3"/>
  <c r="N194" i="3"/>
  <c r="N200" i="3"/>
  <c r="N206" i="3"/>
  <c r="N212" i="3"/>
  <c r="N218" i="3"/>
  <c r="N224" i="3"/>
  <c r="N230" i="3"/>
  <c r="N236" i="3"/>
  <c r="N242" i="3"/>
  <c r="N248" i="3"/>
  <c r="N254" i="3"/>
  <c r="N260" i="3"/>
  <c r="N266" i="3"/>
  <c r="N272" i="3"/>
  <c r="N278" i="3"/>
  <c r="N284" i="3"/>
  <c r="N290" i="3"/>
  <c r="N296" i="3"/>
  <c r="N302" i="3"/>
  <c r="N308" i="3"/>
  <c r="N314" i="3"/>
  <c r="N21" i="3"/>
  <c r="N74" i="3"/>
  <c r="N91" i="3"/>
  <c r="N119" i="3"/>
  <c r="N137" i="3"/>
  <c r="N139" i="3"/>
  <c r="N155" i="3"/>
  <c r="N157" i="3"/>
  <c r="N160" i="3"/>
  <c r="N168" i="3"/>
  <c r="N178" i="3"/>
  <c r="N181" i="3"/>
  <c r="N193" i="3"/>
  <c r="N199" i="3"/>
  <c r="N205" i="3"/>
  <c r="N211" i="3"/>
  <c r="N217" i="3"/>
  <c r="N223" i="3"/>
  <c r="N229" i="3"/>
  <c r="N235" i="3"/>
  <c r="N241" i="3"/>
  <c r="N247" i="3"/>
  <c r="N253" i="3"/>
  <c r="N88" i="3"/>
  <c r="N15" i="3"/>
  <c r="N106" i="3"/>
  <c r="N109" i="3"/>
  <c r="N112" i="3"/>
  <c r="N132" i="3"/>
  <c r="N148" i="3"/>
  <c r="N150" i="3"/>
  <c r="N162" i="3"/>
  <c r="N174" i="3"/>
  <c r="N184" i="3"/>
  <c r="N187" i="3"/>
  <c r="N192" i="3"/>
  <c r="N198" i="3"/>
  <c r="N204" i="3"/>
  <c r="N100" i="3"/>
  <c r="N107" i="3"/>
  <c r="N110" i="3"/>
  <c r="N126" i="3"/>
  <c r="N43" i="3"/>
  <c r="N120" i="3"/>
  <c r="N130" i="3"/>
  <c r="N143" i="3"/>
  <c r="N145" i="3"/>
  <c r="N164" i="3"/>
  <c r="N38" i="3"/>
  <c r="N50" i="3"/>
  <c r="N55" i="3"/>
  <c r="N93" i="3"/>
  <c r="N173" i="3"/>
  <c r="N176" i="3"/>
  <c r="N190" i="3"/>
  <c r="N213" i="3"/>
  <c r="N215" i="3"/>
  <c r="N231" i="3"/>
  <c r="N233" i="3"/>
  <c r="N249" i="3"/>
  <c r="N251" i="3"/>
  <c r="N86" i="3"/>
  <c r="N256" i="3"/>
  <c r="N259" i="3"/>
  <c r="N269" i="3"/>
  <c r="N279" i="3"/>
  <c r="N282" i="3"/>
  <c r="N292" i="3"/>
  <c r="N295" i="3"/>
  <c r="N305" i="3"/>
  <c r="N315" i="3"/>
  <c r="N321" i="3"/>
  <c r="N327" i="3"/>
  <c r="N333" i="3"/>
  <c r="N339" i="3"/>
  <c r="N345" i="3"/>
  <c r="N351" i="3"/>
  <c r="N357" i="3"/>
  <c r="N363" i="3"/>
  <c r="N369" i="3"/>
  <c r="N375" i="3"/>
  <c r="N381" i="3"/>
  <c r="N387" i="3"/>
  <c r="N393" i="3"/>
  <c r="N98" i="3"/>
  <c r="N179" i="3"/>
  <c r="N182" i="3"/>
  <c r="N195" i="3"/>
  <c r="N202" i="3"/>
  <c r="N208" i="3"/>
  <c r="N210" i="3"/>
  <c r="N226" i="3"/>
  <c r="N228" i="3"/>
  <c r="N244" i="3"/>
  <c r="N246" i="3"/>
  <c r="N121" i="3"/>
  <c r="N161" i="3"/>
  <c r="N262" i="3"/>
  <c r="N265" i="3"/>
  <c r="N275" i="3"/>
  <c r="N285" i="3"/>
  <c r="N288" i="3"/>
  <c r="N298" i="3"/>
  <c r="N301" i="3"/>
  <c r="N26" i="3"/>
  <c r="N62" i="3"/>
  <c r="N131" i="3"/>
  <c r="N136" i="3"/>
  <c r="N180" i="3"/>
  <c r="N191" i="3"/>
  <c r="N219" i="3"/>
  <c r="N221" i="3"/>
  <c r="N237" i="3"/>
  <c r="N239" i="3"/>
  <c r="N127" i="3"/>
  <c r="N149" i="3"/>
  <c r="N158" i="3"/>
  <c r="N255" i="3"/>
  <c r="N258" i="3"/>
  <c r="N268" i="3"/>
  <c r="N154" i="3"/>
  <c r="N186" i="3"/>
  <c r="N196" i="3"/>
  <c r="N214" i="3"/>
  <c r="N216" i="3"/>
  <c r="N32" i="3"/>
  <c r="N170" i="3"/>
  <c r="N243" i="3"/>
  <c r="N273" i="3"/>
  <c r="N281" i="3"/>
  <c r="N309" i="3"/>
  <c r="N331" i="3"/>
  <c r="N334" i="3"/>
  <c r="N340" i="3"/>
  <c r="N343" i="3"/>
  <c r="N353" i="3"/>
  <c r="N356" i="3"/>
  <c r="N366" i="3"/>
  <c r="N376" i="3"/>
  <c r="N379" i="3"/>
  <c r="N389" i="3"/>
  <c r="N392" i="3"/>
  <c r="N396" i="3"/>
  <c r="N113" i="3"/>
  <c r="N207" i="3"/>
  <c r="N257" i="3"/>
  <c r="N297" i="3"/>
  <c r="N299" i="3"/>
  <c r="N320" i="3"/>
  <c r="N323" i="3"/>
  <c r="N400" i="3"/>
  <c r="N404" i="3"/>
  <c r="N409" i="3"/>
  <c r="N415" i="3"/>
  <c r="N421" i="3"/>
  <c r="N33" i="3"/>
  <c r="N163" i="3"/>
  <c r="N197" i="3"/>
  <c r="N203" i="3"/>
  <c r="N220" i="3"/>
  <c r="N240" i="3"/>
  <c r="N276" i="3"/>
  <c r="N336" i="3"/>
  <c r="N346" i="3"/>
  <c r="N349" i="3"/>
  <c r="N359" i="3"/>
  <c r="N362" i="3"/>
  <c r="N372" i="3"/>
  <c r="N382" i="3"/>
  <c r="N385" i="3"/>
  <c r="N225" i="3"/>
  <c r="N263" i="3"/>
  <c r="N274" i="3"/>
  <c r="N286" i="3"/>
  <c r="N291" i="3"/>
  <c r="N293" i="3"/>
  <c r="N304" i="3"/>
  <c r="N325" i="3"/>
  <c r="N328" i="3"/>
  <c r="N395" i="3"/>
  <c r="N399" i="3"/>
  <c r="N408" i="3"/>
  <c r="N414" i="3"/>
  <c r="N420" i="3"/>
  <c r="N133" i="3"/>
  <c r="N234" i="3"/>
  <c r="N252" i="3"/>
  <c r="N306" i="3"/>
  <c r="N317" i="3"/>
  <c r="N342" i="3"/>
  <c r="N352" i="3"/>
  <c r="N355" i="3"/>
  <c r="N365" i="3"/>
  <c r="N368" i="3"/>
  <c r="N378" i="3"/>
  <c r="N388" i="3"/>
  <c r="N391" i="3"/>
  <c r="N403" i="3"/>
  <c r="N118" i="3"/>
  <c r="N156" i="3"/>
  <c r="N261" i="3"/>
  <c r="N264" i="3"/>
  <c r="N277" i="3"/>
  <c r="N289" i="3"/>
  <c r="N300" i="3"/>
  <c r="N310" i="3"/>
  <c r="N166" i="3"/>
  <c r="N209" i="3"/>
  <c r="N245" i="3"/>
  <c r="N287" i="3"/>
  <c r="N312" i="3"/>
  <c r="N319" i="3"/>
  <c r="N322" i="3"/>
  <c r="N338" i="3"/>
  <c r="N348" i="3"/>
  <c r="N358" i="3"/>
  <c r="N361" i="3"/>
  <c r="N167" i="3"/>
  <c r="N222" i="3"/>
  <c r="N267" i="3"/>
  <c r="N294" i="3"/>
  <c r="N332" i="3"/>
  <c r="N335" i="3"/>
  <c r="N270" i="3"/>
  <c r="N330" i="3"/>
  <c r="N374" i="3"/>
  <c r="N386" i="3"/>
  <c r="N384" i="3"/>
  <c r="N418" i="3"/>
  <c r="N201" i="3"/>
  <c r="N138" i="3"/>
  <c r="N189" i="3"/>
  <c r="N316" i="3"/>
  <c r="N407" i="3"/>
  <c r="N416" i="3"/>
  <c r="N337" i="3"/>
  <c r="N412" i="3"/>
  <c r="N68" i="3"/>
  <c r="N169" i="3"/>
  <c r="N232" i="3"/>
  <c r="N311" i="3"/>
  <c r="N326" i="3"/>
  <c r="N341" i="3"/>
  <c r="N344" i="3"/>
  <c r="N364" i="3"/>
  <c r="N394" i="3"/>
  <c r="N405" i="3"/>
  <c r="N373" i="3"/>
  <c r="N271" i="3"/>
  <c r="N367" i="3"/>
  <c r="N402" i="3"/>
  <c r="N417" i="3"/>
  <c r="N104" i="3"/>
  <c r="N347" i="3"/>
  <c r="N350" i="3"/>
  <c r="N377" i="3"/>
  <c r="N410" i="3"/>
  <c r="N280" i="3"/>
  <c r="N307" i="3"/>
  <c r="N401" i="3"/>
  <c r="N411" i="3"/>
  <c r="N413" i="3"/>
  <c r="N380" i="3"/>
  <c r="N151" i="3"/>
  <c r="N313" i="3"/>
  <c r="N318" i="3"/>
  <c r="N370" i="3"/>
  <c r="N390" i="3"/>
  <c r="N397" i="3"/>
  <c r="N398" i="3"/>
  <c r="N227" i="3"/>
  <c r="N238" i="3"/>
  <c r="N324" i="3"/>
  <c r="N354" i="3"/>
  <c r="N406" i="3"/>
  <c r="N303" i="3"/>
  <c r="N124" i="3"/>
  <c r="N419" i="3"/>
  <c r="N250" i="3"/>
  <c r="N329" i="3"/>
  <c r="N360" i="3"/>
  <c r="N371" i="3"/>
  <c r="N383" i="3"/>
  <c r="N283" i="3"/>
  <c r="J9" i="3"/>
  <c r="J10" i="3"/>
  <c r="J16" i="3"/>
  <c r="J22" i="3"/>
  <c r="J28" i="3"/>
  <c r="J34" i="3"/>
  <c r="J40" i="3"/>
  <c r="J46" i="3"/>
  <c r="J52" i="3"/>
  <c r="J58" i="3"/>
  <c r="J64" i="3"/>
  <c r="J70" i="3"/>
  <c r="J76" i="3"/>
  <c r="J82" i="3"/>
  <c r="J88" i="3"/>
  <c r="J94" i="3"/>
  <c r="J100" i="3"/>
  <c r="J106" i="3"/>
  <c r="J15" i="3"/>
  <c r="J21" i="3"/>
  <c r="J27" i="3"/>
  <c r="J33" i="3"/>
  <c r="J39" i="3"/>
  <c r="J45" i="3"/>
  <c r="J51" i="3"/>
  <c r="J57" i="3"/>
  <c r="J63" i="3"/>
  <c r="J69" i="3"/>
  <c r="J75" i="3"/>
  <c r="J81" i="3"/>
  <c r="J87" i="3"/>
  <c r="J93" i="3"/>
  <c r="J99" i="3"/>
  <c r="J105" i="3"/>
  <c r="J14" i="3"/>
  <c r="J20" i="3"/>
  <c r="J26" i="3"/>
  <c r="J32" i="3"/>
  <c r="J38" i="3"/>
  <c r="J44" i="3"/>
  <c r="J50" i="3"/>
  <c r="J56" i="3"/>
  <c r="J25" i="3"/>
  <c r="J49" i="3"/>
  <c r="J61" i="3"/>
  <c r="J71" i="3"/>
  <c r="J83" i="3"/>
  <c r="J85" i="3"/>
  <c r="J101" i="3"/>
  <c r="J103" i="3"/>
  <c r="J108" i="3"/>
  <c r="J31" i="3"/>
  <c r="J65" i="3"/>
  <c r="J115" i="3"/>
  <c r="J121" i="3"/>
  <c r="J127" i="3"/>
  <c r="J133" i="3"/>
  <c r="J139" i="3"/>
  <c r="J145" i="3"/>
  <c r="J151" i="3"/>
  <c r="J157" i="3"/>
  <c r="J163" i="3"/>
  <c r="J169" i="3"/>
  <c r="J175" i="3"/>
  <c r="J181" i="3"/>
  <c r="J187" i="3"/>
  <c r="J37" i="3"/>
  <c r="J42" i="3"/>
  <c r="J54" i="3"/>
  <c r="J80" i="3"/>
  <c r="J96" i="3"/>
  <c r="J98" i="3"/>
  <c r="J110" i="3"/>
  <c r="J74" i="3"/>
  <c r="J114" i="3"/>
  <c r="J120" i="3"/>
  <c r="J126" i="3"/>
  <c r="J132" i="3"/>
  <c r="J138" i="3"/>
  <c r="J144" i="3"/>
  <c r="J150" i="3"/>
  <c r="J156" i="3"/>
  <c r="J11" i="3"/>
  <c r="J47" i="3"/>
  <c r="J59" i="3"/>
  <c r="J68" i="3"/>
  <c r="J78" i="3"/>
  <c r="J89" i="3"/>
  <c r="J91" i="3"/>
  <c r="J17" i="3"/>
  <c r="J62" i="3"/>
  <c r="J72" i="3"/>
  <c r="J107" i="3"/>
  <c r="J113" i="3"/>
  <c r="J119" i="3"/>
  <c r="J23" i="3"/>
  <c r="J43" i="3"/>
  <c r="J55" i="3"/>
  <c r="J66" i="3"/>
  <c r="J84" i="3"/>
  <c r="J86" i="3"/>
  <c r="J12" i="3"/>
  <c r="J109" i="3"/>
  <c r="J112" i="3"/>
  <c r="J146" i="3"/>
  <c r="J148" i="3"/>
  <c r="J162" i="3"/>
  <c r="J165" i="3"/>
  <c r="J171" i="3"/>
  <c r="J174" i="3"/>
  <c r="J184" i="3"/>
  <c r="J192" i="3"/>
  <c r="J198" i="3"/>
  <c r="J204" i="3"/>
  <c r="J210" i="3"/>
  <c r="J216" i="3"/>
  <c r="J222" i="3"/>
  <c r="J228" i="3"/>
  <c r="J234" i="3"/>
  <c r="J240" i="3"/>
  <c r="J246" i="3"/>
  <c r="J252" i="3"/>
  <c r="J258" i="3"/>
  <c r="J264" i="3"/>
  <c r="J270" i="3"/>
  <c r="J276" i="3"/>
  <c r="J282" i="3"/>
  <c r="J288" i="3"/>
  <c r="J294" i="3"/>
  <c r="J300" i="3"/>
  <c r="J306" i="3"/>
  <c r="J312" i="3"/>
  <c r="J35" i="3"/>
  <c r="J41" i="3"/>
  <c r="J79" i="3"/>
  <c r="J95" i="3"/>
  <c r="J13" i="3"/>
  <c r="J29" i="3"/>
  <c r="J48" i="3"/>
  <c r="J53" i="3"/>
  <c r="J117" i="3"/>
  <c r="J130" i="3"/>
  <c r="J141" i="3"/>
  <c r="J143" i="3"/>
  <c r="J167" i="3"/>
  <c r="J177" i="3"/>
  <c r="J180" i="3"/>
  <c r="J191" i="3"/>
  <c r="J197" i="3"/>
  <c r="J203" i="3"/>
  <c r="J209" i="3"/>
  <c r="J215" i="3"/>
  <c r="J221" i="3"/>
  <c r="J227" i="3"/>
  <c r="J233" i="3"/>
  <c r="J239" i="3"/>
  <c r="J245" i="3"/>
  <c r="J251" i="3"/>
  <c r="J60" i="3"/>
  <c r="J92" i="3"/>
  <c r="J124" i="3"/>
  <c r="J159" i="3"/>
  <c r="J36" i="3"/>
  <c r="J128" i="3"/>
  <c r="J134" i="3"/>
  <c r="J136" i="3"/>
  <c r="J152" i="3"/>
  <c r="J154" i="3"/>
  <c r="J170" i="3"/>
  <c r="J173" i="3"/>
  <c r="J183" i="3"/>
  <c r="J186" i="3"/>
  <c r="J190" i="3"/>
  <c r="J196" i="3"/>
  <c r="J202" i="3"/>
  <c r="J30" i="3"/>
  <c r="J104" i="3"/>
  <c r="J122" i="3"/>
  <c r="J161" i="3"/>
  <c r="J164" i="3"/>
  <c r="J24" i="3"/>
  <c r="J118" i="3"/>
  <c r="J147" i="3"/>
  <c r="J149" i="3"/>
  <c r="J97" i="3"/>
  <c r="J18" i="3"/>
  <c r="J131" i="3"/>
  <c r="J182" i="3"/>
  <c r="J185" i="3"/>
  <c r="J200" i="3"/>
  <c r="J217" i="3"/>
  <c r="J219" i="3"/>
  <c r="J235" i="3"/>
  <c r="J237" i="3"/>
  <c r="J253" i="3"/>
  <c r="J135" i="3"/>
  <c r="J255" i="3"/>
  <c r="J265" i="3"/>
  <c r="J268" i="3"/>
  <c r="J278" i="3"/>
  <c r="J281" i="3"/>
  <c r="J291" i="3"/>
  <c r="J301" i="3"/>
  <c r="J304" i="3"/>
  <c r="J314" i="3"/>
  <c r="J319" i="3"/>
  <c r="J325" i="3"/>
  <c r="J331" i="3"/>
  <c r="J337" i="3"/>
  <c r="J343" i="3"/>
  <c r="J349" i="3"/>
  <c r="J355" i="3"/>
  <c r="J361" i="3"/>
  <c r="J367" i="3"/>
  <c r="J373" i="3"/>
  <c r="J379" i="3"/>
  <c r="J385" i="3"/>
  <c r="J391" i="3"/>
  <c r="J19" i="3"/>
  <c r="J73" i="3"/>
  <c r="J140" i="3"/>
  <c r="J168" i="3"/>
  <c r="J188" i="3"/>
  <c r="J193" i="3"/>
  <c r="J212" i="3"/>
  <c r="J214" i="3"/>
  <c r="J230" i="3"/>
  <c r="J232" i="3"/>
  <c r="J248" i="3"/>
  <c r="J250" i="3"/>
  <c r="J153" i="3"/>
  <c r="J261" i="3"/>
  <c r="J271" i="3"/>
  <c r="J274" i="3"/>
  <c r="J284" i="3"/>
  <c r="J287" i="3"/>
  <c r="J297" i="3"/>
  <c r="J90" i="3"/>
  <c r="J111" i="3"/>
  <c r="J116" i="3"/>
  <c r="J158" i="3"/>
  <c r="J189" i="3"/>
  <c r="J207" i="3"/>
  <c r="J223" i="3"/>
  <c r="J225" i="3"/>
  <c r="J241" i="3"/>
  <c r="J243" i="3"/>
  <c r="J77" i="3"/>
  <c r="J166" i="3"/>
  <c r="J201" i="3"/>
  <c r="J257" i="3"/>
  <c r="J267" i="3"/>
  <c r="J102" i="3"/>
  <c r="J137" i="3"/>
  <c r="J172" i="3"/>
  <c r="J194" i="3"/>
  <c r="J205" i="3"/>
  <c r="J218" i="3"/>
  <c r="J220" i="3"/>
  <c r="J123" i="3"/>
  <c r="J142" i="3"/>
  <c r="J224" i="3"/>
  <c r="J247" i="3"/>
  <c r="J317" i="3"/>
  <c r="J320" i="3"/>
  <c r="J339" i="3"/>
  <c r="J342" i="3"/>
  <c r="J352" i="3"/>
  <c r="J362" i="3"/>
  <c r="J365" i="3"/>
  <c r="J375" i="3"/>
  <c r="J378" i="3"/>
  <c r="J388" i="3"/>
  <c r="J399" i="3"/>
  <c r="J403" i="3"/>
  <c r="J129" i="3"/>
  <c r="J178" i="3"/>
  <c r="J229" i="3"/>
  <c r="J266" i="3"/>
  <c r="J269" i="3"/>
  <c r="J295" i="3"/>
  <c r="J310" i="3"/>
  <c r="J330" i="3"/>
  <c r="J333" i="3"/>
  <c r="J407" i="3"/>
  <c r="J413" i="3"/>
  <c r="J419" i="3"/>
  <c r="J155" i="3"/>
  <c r="J244" i="3"/>
  <c r="J279" i="3"/>
  <c r="J322" i="3"/>
  <c r="J345" i="3"/>
  <c r="J348" i="3"/>
  <c r="J358" i="3"/>
  <c r="J368" i="3"/>
  <c r="J371" i="3"/>
  <c r="J381" i="3"/>
  <c r="J384" i="3"/>
  <c r="J394" i="3"/>
  <c r="J179" i="3"/>
  <c r="J208" i="3"/>
  <c r="J277" i="3"/>
  <c r="J289" i="3"/>
  <c r="J302" i="3"/>
  <c r="J308" i="3"/>
  <c r="J335" i="3"/>
  <c r="J398" i="3"/>
  <c r="J402" i="3"/>
  <c r="J412" i="3"/>
  <c r="J418" i="3"/>
  <c r="J213" i="3"/>
  <c r="J238" i="3"/>
  <c r="J324" i="3"/>
  <c r="J327" i="3"/>
  <c r="J338" i="3"/>
  <c r="J341" i="3"/>
  <c r="J351" i="3"/>
  <c r="J354" i="3"/>
  <c r="J364" i="3"/>
  <c r="J374" i="3"/>
  <c r="J377" i="3"/>
  <c r="J387" i="3"/>
  <c r="J390" i="3"/>
  <c r="J199" i="3"/>
  <c r="J226" i="3"/>
  <c r="J272" i="3"/>
  <c r="J280" i="3"/>
  <c r="J296" i="3"/>
  <c r="J298" i="3"/>
  <c r="J316" i="3"/>
  <c r="J231" i="3"/>
  <c r="J249" i="3"/>
  <c r="J329" i="3"/>
  <c r="J332" i="3"/>
  <c r="J344" i="3"/>
  <c r="J347" i="3"/>
  <c r="J357" i="3"/>
  <c r="J360" i="3"/>
  <c r="J256" i="3"/>
  <c r="J275" i="3"/>
  <c r="J290" i="3"/>
  <c r="J292" i="3"/>
  <c r="J303" i="3"/>
  <c r="J305" i="3"/>
  <c r="J307" i="3"/>
  <c r="J318" i="3"/>
  <c r="J321" i="3"/>
  <c r="J67" i="3"/>
  <c r="J242" i="3"/>
  <c r="J285" i="3"/>
  <c r="J369" i="3"/>
  <c r="J389" i="3"/>
  <c r="J411" i="3"/>
  <c r="J334" i="3"/>
  <c r="J262" i="3"/>
  <c r="J299" i="3"/>
  <c r="J311" i="3"/>
  <c r="J326" i="3"/>
  <c r="J401" i="3"/>
  <c r="J409" i="3"/>
  <c r="J254" i="3"/>
  <c r="J350" i="3"/>
  <c r="J353" i="3"/>
  <c r="J372" i="3"/>
  <c r="J400" i="3"/>
  <c r="J405" i="3"/>
  <c r="J206" i="3"/>
  <c r="J263" i="3"/>
  <c r="J286" i="3"/>
  <c r="J293" i="3"/>
  <c r="J370" i="3"/>
  <c r="J382" i="3"/>
  <c r="J397" i="3"/>
  <c r="J420" i="3"/>
  <c r="J273" i="3"/>
  <c r="J356" i="3"/>
  <c r="J359" i="3"/>
  <c r="J380" i="3"/>
  <c r="J392" i="3"/>
  <c r="J406" i="3"/>
  <c r="J283" i="3"/>
  <c r="J195" i="3"/>
  <c r="J313" i="3"/>
  <c r="J323" i="3"/>
  <c r="J415" i="3"/>
  <c r="J417" i="3"/>
  <c r="J421" i="3"/>
  <c r="J176" i="3"/>
  <c r="J236" i="3"/>
  <c r="J336" i="3"/>
  <c r="J383" i="3"/>
  <c r="J376" i="3"/>
  <c r="J211" i="3"/>
  <c r="J328" i="3"/>
  <c r="J393" i="3"/>
  <c r="J395" i="3"/>
  <c r="J404" i="3"/>
  <c r="J408" i="3"/>
  <c r="J410" i="3"/>
  <c r="J309" i="3"/>
  <c r="J340" i="3"/>
  <c r="J363" i="3"/>
  <c r="J366" i="3"/>
  <c r="J414" i="3"/>
  <c r="J259" i="3"/>
  <c r="J260" i="3"/>
  <c r="J125" i="3"/>
  <c r="J160" i="3"/>
  <c r="J315" i="3"/>
  <c r="J346" i="3"/>
  <c r="J386" i="3"/>
  <c r="J396" i="3"/>
  <c r="J416" i="3"/>
  <c r="R9" i="3"/>
  <c r="R14" i="3"/>
  <c r="R20" i="3"/>
  <c r="R26" i="3"/>
  <c r="R32" i="3"/>
  <c r="R38" i="3"/>
  <c r="R44" i="3"/>
  <c r="R50" i="3"/>
  <c r="R56" i="3"/>
  <c r="R62" i="3"/>
  <c r="R68" i="3"/>
  <c r="R74" i="3"/>
  <c r="R80" i="3"/>
  <c r="R86" i="3"/>
  <c r="R92" i="3"/>
  <c r="R98" i="3"/>
  <c r="R104" i="3"/>
  <c r="R110" i="3"/>
  <c r="R13" i="3"/>
  <c r="R19" i="3"/>
  <c r="R25" i="3"/>
  <c r="R31" i="3"/>
  <c r="R37" i="3"/>
  <c r="R43" i="3"/>
  <c r="R49" i="3"/>
  <c r="R55" i="3"/>
  <c r="R61" i="3"/>
  <c r="R67" i="3"/>
  <c r="R73" i="3"/>
  <c r="R79" i="3"/>
  <c r="R85" i="3"/>
  <c r="R91" i="3"/>
  <c r="R97" i="3"/>
  <c r="R103" i="3"/>
  <c r="R12" i="3"/>
  <c r="R18" i="3"/>
  <c r="R24" i="3"/>
  <c r="R30" i="3"/>
  <c r="R36" i="3"/>
  <c r="R42" i="3"/>
  <c r="R48" i="3"/>
  <c r="R54" i="3"/>
  <c r="R60" i="3"/>
  <c r="R15" i="3"/>
  <c r="R41" i="3"/>
  <c r="R53" i="3"/>
  <c r="R93" i="3"/>
  <c r="R95" i="3"/>
  <c r="R109" i="3"/>
  <c r="R21" i="3"/>
  <c r="R113" i="3"/>
  <c r="R119" i="3"/>
  <c r="R125" i="3"/>
  <c r="R131" i="3"/>
  <c r="R137" i="3"/>
  <c r="R143" i="3"/>
  <c r="R149" i="3"/>
  <c r="R155" i="3"/>
  <c r="R161" i="3"/>
  <c r="R167" i="3"/>
  <c r="R173" i="3"/>
  <c r="R179" i="3"/>
  <c r="R185" i="3"/>
  <c r="R10" i="3"/>
  <c r="R27" i="3"/>
  <c r="R46" i="3"/>
  <c r="R58" i="3"/>
  <c r="R77" i="3"/>
  <c r="R88" i="3"/>
  <c r="R90" i="3"/>
  <c r="R16" i="3"/>
  <c r="R33" i="3"/>
  <c r="R71" i="3"/>
  <c r="R106" i="3"/>
  <c r="R112" i="3"/>
  <c r="R118" i="3"/>
  <c r="R124" i="3"/>
  <c r="R130" i="3"/>
  <c r="R136" i="3"/>
  <c r="R142" i="3"/>
  <c r="R148" i="3"/>
  <c r="R154" i="3"/>
  <c r="R22" i="3"/>
  <c r="R39" i="3"/>
  <c r="R51" i="3"/>
  <c r="R65" i="3"/>
  <c r="R75" i="3"/>
  <c r="R81" i="3"/>
  <c r="R83" i="3"/>
  <c r="R99" i="3"/>
  <c r="R101" i="3"/>
  <c r="R11" i="3"/>
  <c r="R28" i="3"/>
  <c r="R69" i="3"/>
  <c r="R108" i="3"/>
  <c r="R111" i="3"/>
  <c r="R117" i="3"/>
  <c r="R17" i="3"/>
  <c r="R34" i="3"/>
  <c r="R47" i="3"/>
  <c r="R59" i="3"/>
  <c r="R63" i="3"/>
  <c r="R52" i="3"/>
  <c r="R57" i="3"/>
  <c r="R82" i="3"/>
  <c r="R116" i="3"/>
  <c r="R129" i="3"/>
  <c r="R138" i="3"/>
  <c r="R140" i="3"/>
  <c r="R156" i="3"/>
  <c r="R166" i="3"/>
  <c r="R176" i="3"/>
  <c r="R186" i="3"/>
  <c r="R190" i="3"/>
  <c r="R196" i="3"/>
  <c r="R202" i="3"/>
  <c r="R208" i="3"/>
  <c r="R214" i="3"/>
  <c r="R220" i="3"/>
  <c r="R226" i="3"/>
  <c r="R232" i="3"/>
  <c r="R238" i="3"/>
  <c r="R244" i="3"/>
  <c r="R250" i="3"/>
  <c r="R256" i="3"/>
  <c r="R262" i="3"/>
  <c r="R268" i="3"/>
  <c r="R274" i="3"/>
  <c r="R280" i="3"/>
  <c r="R286" i="3"/>
  <c r="R292" i="3"/>
  <c r="R298" i="3"/>
  <c r="R304" i="3"/>
  <c r="R310" i="3"/>
  <c r="R87" i="3"/>
  <c r="R105" i="3"/>
  <c r="R123" i="3"/>
  <c r="R158" i="3"/>
  <c r="R35" i="3"/>
  <c r="R127" i="3"/>
  <c r="R133" i="3"/>
  <c r="R135" i="3"/>
  <c r="R151" i="3"/>
  <c r="R153" i="3"/>
  <c r="R169" i="3"/>
  <c r="R172" i="3"/>
  <c r="R182" i="3"/>
  <c r="R189" i="3"/>
  <c r="R195" i="3"/>
  <c r="R201" i="3"/>
  <c r="R207" i="3"/>
  <c r="R213" i="3"/>
  <c r="R219" i="3"/>
  <c r="R225" i="3"/>
  <c r="R231" i="3"/>
  <c r="R237" i="3"/>
  <c r="R243" i="3"/>
  <c r="R249" i="3"/>
  <c r="R29" i="3"/>
  <c r="R102" i="3"/>
  <c r="R121" i="3"/>
  <c r="R160" i="3"/>
  <c r="R163" i="3"/>
  <c r="R23" i="3"/>
  <c r="R64" i="3"/>
  <c r="R114" i="3"/>
  <c r="R144" i="3"/>
  <c r="R146" i="3"/>
  <c r="R175" i="3"/>
  <c r="R178" i="3"/>
  <c r="R188" i="3"/>
  <c r="R194" i="3"/>
  <c r="R200" i="3"/>
  <c r="R206" i="3"/>
  <c r="R84" i="3"/>
  <c r="R96" i="3"/>
  <c r="R165" i="3"/>
  <c r="R70" i="3"/>
  <c r="R139" i="3"/>
  <c r="R141" i="3"/>
  <c r="R157" i="3"/>
  <c r="R66" i="3"/>
  <c r="R89" i="3"/>
  <c r="R72" i="3"/>
  <c r="R107" i="3"/>
  <c r="R147" i="3"/>
  <c r="R187" i="3"/>
  <c r="R192" i="3"/>
  <c r="R209" i="3"/>
  <c r="R211" i="3"/>
  <c r="R227" i="3"/>
  <c r="R229" i="3"/>
  <c r="R245" i="3"/>
  <c r="R247" i="3"/>
  <c r="R152" i="3"/>
  <c r="R257" i="3"/>
  <c r="R260" i="3"/>
  <c r="R270" i="3"/>
  <c r="R273" i="3"/>
  <c r="R283" i="3"/>
  <c r="R293" i="3"/>
  <c r="R296" i="3"/>
  <c r="R306" i="3"/>
  <c r="R309" i="3"/>
  <c r="R317" i="3"/>
  <c r="R323" i="3"/>
  <c r="R329" i="3"/>
  <c r="R335" i="3"/>
  <c r="R341" i="3"/>
  <c r="R347" i="3"/>
  <c r="R353" i="3"/>
  <c r="R359" i="3"/>
  <c r="R365" i="3"/>
  <c r="R371" i="3"/>
  <c r="R377" i="3"/>
  <c r="R383" i="3"/>
  <c r="R389" i="3"/>
  <c r="R40" i="3"/>
  <c r="R115" i="3"/>
  <c r="R120" i="3"/>
  <c r="R164" i="3"/>
  <c r="R170" i="3"/>
  <c r="R197" i="3"/>
  <c r="R222" i="3"/>
  <c r="R224" i="3"/>
  <c r="R240" i="3"/>
  <c r="R242" i="3"/>
  <c r="R76" i="3"/>
  <c r="R263" i="3"/>
  <c r="R266" i="3"/>
  <c r="R276" i="3"/>
  <c r="R279" i="3"/>
  <c r="R289" i="3"/>
  <c r="R299" i="3"/>
  <c r="R302" i="3"/>
  <c r="R100" i="3"/>
  <c r="R126" i="3"/>
  <c r="R168" i="3"/>
  <c r="R171" i="3"/>
  <c r="R193" i="3"/>
  <c r="R204" i="3"/>
  <c r="R215" i="3"/>
  <c r="R217" i="3"/>
  <c r="R233" i="3"/>
  <c r="R235" i="3"/>
  <c r="R251" i="3"/>
  <c r="R253" i="3"/>
  <c r="R122" i="3"/>
  <c r="R259" i="3"/>
  <c r="R45" i="3"/>
  <c r="R78" i="3"/>
  <c r="R132" i="3"/>
  <c r="R174" i="3"/>
  <c r="R177" i="3"/>
  <c r="R198" i="3"/>
  <c r="R210" i="3"/>
  <c r="R212" i="3"/>
  <c r="R228" i="3"/>
  <c r="R230" i="3"/>
  <c r="R128" i="3"/>
  <c r="R145" i="3"/>
  <c r="R239" i="3"/>
  <c r="R278" i="3"/>
  <c r="R305" i="3"/>
  <c r="R321" i="3"/>
  <c r="R324" i="3"/>
  <c r="R344" i="3"/>
  <c r="R354" i="3"/>
  <c r="R357" i="3"/>
  <c r="R367" i="3"/>
  <c r="R370" i="3"/>
  <c r="R380" i="3"/>
  <c r="R390" i="3"/>
  <c r="R393" i="3"/>
  <c r="R184" i="3"/>
  <c r="R288" i="3"/>
  <c r="R290" i="3"/>
  <c r="R301" i="3"/>
  <c r="R303" i="3"/>
  <c r="R307" i="3"/>
  <c r="R334" i="3"/>
  <c r="R397" i="3"/>
  <c r="R401" i="3"/>
  <c r="R411" i="3"/>
  <c r="R417" i="3"/>
  <c r="R191" i="3"/>
  <c r="R236" i="3"/>
  <c r="R311" i="3"/>
  <c r="R326" i="3"/>
  <c r="R337" i="3"/>
  <c r="R340" i="3"/>
  <c r="R350" i="3"/>
  <c r="R360" i="3"/>
  <c r="R363" i="3"/>
  <c r="R373" i="3"/>
  <c r="R376" i="3"/>
  <c r="R386" i="3"/>
  <c r="R405" i="3"/>
  <c r="R254" i="3"/>
  <c r="R271" i="3"/>
  <c r="R295" i="3"/>
  <c r="R297" i="3"/>
  <c r="R313" i="3"/>
  <c r="R315" i="3"/>
  <c r="R318" i="3"/>
  <c r="R410" i="3"/>
  <c r="R416" i="3"/>
  <c r="R216" i="3"/>
  <c r="R248" i="3"/>
  <c r="R269" i="3"/>
  <c r="R281" i="3"/>
  <c r="R328" i="3"/>
  <c r="R331" i="3"/>
  <c r="R343" i="3"/>
  <c r="R346" i="3"/>
  <c r="R356" i="3"/>
  <c r="R366" i="3"/>
  <c r="R369" i="3"/>
  <c r="R379" i="3"/>
  <c r="R382" i="3"/>
  <c r="R392" i="3"/>
  <c r="R396" i="3"/>
  <c r="R400" i="3"/>
  <c r="R221" i="3"/>
  <c r="R255" i="3"/>
  <c r="R291" i="3"/>
  <c r="R320" i="3"/>
  <c r="R94" i="3"/>
  <c r="R180" i="3"/>
  <c r="R203" i="3"/>
  <c r="R241" i="3"/>
  <c r="R272" i="3"/>
  <c r="R284" i="3"/>
  <c r="R308" i="3"/>
  <c r="R333" i="3"/>
  <c r="R336" i="3"/>
  <c r="R339" i="3"/>
  <c r="R349" i="3"/>
  <c r="R352" i="3"/>
  <c r="R362" i="3"/>
  <c r="R134" i="3"/>
  <c r="R199" i="3"/>
  <c r="R258" i="3"/>
  <c r="R261" i="3"/>
  <c r="R282" i="3"/>
  <c r="R312" i="3"/>
  <c r="R322" i="3"/>
  <c r="R325" i="3"/>
  <c r="R252" i="3"/>
  <c r="R419" i="3"/>
  <c r="R205" i="3"/>
  <c r="R218" i="3"/>
  <c r="R277" i="3"/>
  <c r="R285" i="3"/>
  <c r="R381" i="3"/>
  <c r="R402" i="3"/>
  <c r="R421" i="3"/>
  <c r="R183" i="3"/>
  <c r="R316" i="3"/>
  <c r="R330" i="3"/>
  <c r="R355" i="3"/>
  <c r="R358" i="3"/>
  <c r="R391" i="3"/>
  <c r="R415" i="3"/>
  <c r="R398" i="3"/>
  <c r="R412" i="3"/>
  <c r="R414" i="3"/>
  <c r="R408" i="3"/>
  <c r="R234" i="3"/>
  <c r="R338" i="3"/>
  <c r="R361" i="3"/>
  <c r="R364" i="3"/>
  <c r="R374" i="3"/>
  <c r="R378" i="3"/>
  <c r="R150" i="3"/>
  <c r="R264" i="3"/>
  <c r="R300" i="3"/>
  <c r="R327" i="3"/>
  <c r="R372" i="3"/>
  <c r="R384" i="3"/>
  <c r="R394" i="3"/>
  <c r="R403" i="3"/>
  <c r="R407" i="3"/>
  <c r="R409" i="3"/>
  <c r="R223" i="3"/>
  <c r="R246" i="3"/>
  <c r="R287" i="3"/>
  <c r="R413" i="3"/>
  <c r="R162" i="3"/>
  <c r="R265" i="3"/>
  <c r="R294" i="3"/>
  <c r="R375" i="3"/>
  <c r="R387" i="3"/>
  <c r="R399" i="3"/>
  <c r="R418" i="3"/>
  <c r="R420" i="3"/>
  <c r="R332" i="3"/>
  <c r="R159" i="3"/>
  <c r="R181" i="3"/>
  <c r="R314" i="3"/>
  <c r="R342" i="3"/>
  <c r="R345" i="3"/>
  <c r="R385" i="3"/>
  <c r="R267" i="3"/>
  <c r="R395" i="3"/>
  <c r="R404" i="3"/>
  <c r="R406" i="3"/>
  <c r="R275" i="3"/>
  <c r="R319" i="3"/>
  <c r="R348" i="3"/>
  <c r="R351" i="3"/>
  <c r="R368" i="3"/>
  <c r="R388" i="3"/>
  <c r="D476" i="3" l="1"/>
  <c r="F476" i="3" s="1"/>
  <c r="D439" i="3"/>
  <c r="F439" i="3" s="1"/>
  <c r="D464" i="3"/>
  <c r="F464" i="3" s="1"/>
  <c r="D443" i="3"/>
  <c r="F443" i="3" s="1"/>
  <c r="D424" i="3"/>
  <c r="F424" i="3" s="1"/>
  <c r="D426" i="3"/>
  <c r="F426" i="3" s="1"/>
  <c r="D475" i="3"/>
  <c r="F475" i="3" s="1"/>
  <c r="D451" i="3"/>
  <c r="F451" i="3" s="1"/>
  <c r="D422" i="3"/>
  <c r="F422" i="3" s="1"/>
  <c r="D469" i="3"/>
  <c r="F469" i="3" s="1"/>
  <c r="D473" i="3"/>
  <c r="F473" i="3" s="1"/>
  <c r="D434" i="3"/>
  <c r="F434" i="3" s="1"/>
  <c r="D448" i="3"/>
  <c r="F448" i="3" s="1"/>
  <c r="D437" i="3"/>
  <c r="F437" i="3" s="1"/>
  <c r="D452" i="3"/>
  <c r="F452" i="3" s="1"/>
  <c r="D459" i="3"/>
  <c r="F459" i="3" s="1"/>
  <c r="D428" i="3"/>
  <c r="F428" i="3" s="1"/>
  <c r="D466" i="3"/>
  <c r="F466" i="3" s="1"/>
  <c r="D450" i="3"/>
  <c r="F450" i="3" s="1"/>
  <c r="D432" i="3"/>
  <c r="F432" i="3" s="1"/>
  <c r="D433" i="3"/>
  <c r="F433" i="3" s="1"/>
  <c r="D445" i="3"/>
  <c r="F445" i="3" s="1"/>
  <c r="D425" i="3"/>
  <c r="F425" i="3" s="1"/>
  <c r="D430" i="3"/>
  <c r="F430" i="3" s="1"/>
  <c r="D471" i="3"/>
  <c r="F471" i="3" s="1"/>
  <c r="D436" i="3"/>
  <c r="F436" i="3" s="1"/>
  <c r="D441" i="3"/>
  <c r="F441" i="3" s="1"/>
  <c r="D467" i="3"/>
  <c r="F467" i="3" s="1"/>
  <c r="D449" i="3"/>
  <c r="F449" i="3" s="1"/>
  <c r="D468" i="3"/>
  <c r="F468" i="3" s="1"/>
  <c r="D435" i="3"/>
  <c r="F435" i="3" s="1"/>
  <c r="D440" i="3"/>
  <c r="F440" i="3" s="1"/>
  <c r="D431" i="3"/>
  <c r="F431" i="3" s="1"/>
  <c r="D454" i="3"/>
  <c r="F454" i="3" s="1"/>
  <c r="D447" i="3"/>
  <c r="F447" i="3" s="1"/>
  <c r="D461" i="3"/>
  <c r="F461" i="3" s="1"/>
  <c r="D442" i="3"/>
  <c r="F442" i="3" s="1"/>
  <c r="D463" i="3"/>
  <c r="F463" i="3" s="1"/>
  <c r="D453" i="3"/>
  <c r="F453" i="3" s="1"/>
  <c r="D456" i="3"/>
  <c r="F456" i="3" s="1"/>
  <c r="D444" i="3"/>
  <c r="F444" i="3" s="1"/>
  <c r="D458" i="3"/>
  <c r="F458" i="3" s="1"/>
  <c r="D470" i="3"/>
  <c r="F470" i="3" s="1"/>
  <c r="D462" i="3"/>
  <c r="F462" i="3" s="1"/>
  <c r="D474" i="3"/>
  <c r="F474" i="3" s="1"/>
  <c r="D472" i="3"/>
  <c r="F472" i="3" s="1"/>
  <c r="D446" i="3"/>
  <c r="F446" i="3" s="1"/>
  <c r="D423" i="3"/>
  <c r="F423" i="3" s="1"/>
  <c r="D429" i="3"/>
  <c r="F429" i="3" s="1"/>
  <c r="D465" i="3"/>
  <c r="F465" i="3" s="1"/>
  <c r="D455" i="3"/>
  <c r="F455" i="3" s="1"/>
  <c r="D457" i="3"/>
  <c r="F457" i="3" s="1"/>
  <c r="D427" i="3"/>
  <c r="F427" i="3" s="1"/>
  <c r="D460" i="3"/>
  <c r="F460" i="3" s="1"/>
  <c r="D438" i="3"/>
  <c r="F438" i="3" s="1"/>
  <c r="D340" i="3"/>
  <c r="F340" i="3" s="1"/>
  <c r="D200" i="3"/>
  <c r="F200" i="3" s="1"/>
  <c r="D187" i="3"/>
  <c r="F187" i="3" s="1"/>
  <c r="D192" i="3"/>
  <c r="F192" i="3" s="1"/>
  <c r="D368" i="3"/>
  <c r="F368" i="3" s="1"/>
  <c r="D387" i="3"/>
  <c r="F387" i="3" s="1"/>
  <c r="D410" i="3"/>
  <c r="F410" i="3" s="1"/>
  <c r="D298" i="3"/>
  <c r="F298" i="3" s="1"/>
  <c r="D77" i="3"/>
  <c r="F77" i="3" s="1"/>
  <c r="D171" i="3"/>
  <c r="F171" i="3" s="1"/>
  <c r="D393" i="3"/>
  <c r="F393" i="3" s="1"/>
  <c r="D212" i="3"/>
  <c r="F212" i="3" s="1"/>
  <c r="D339" i="3"/>
  <c r="F339" i="3" s="1"/>
  <c r="D321" i="3"/>
  <c r="F321" i="3" s="1"/>
  <c r="D362" i="3"/>
  <c r="F362" i="3" s="1"/>
  <c r="D221" i="3"/>
  <c r="F221" i="3" s="1"/>
  <c r="D15" i="3"/>
  <c r="F15" i="3" s="1"/>
  <c r="D102" i="3"/>
  <c r="F102" i="3" s="1"/>
  <c r="D391" i="3"/>
  <c r="F391" i="3" s="1"/>
  <c r="D343" i="3"/>
  <c r="F343" i="3" s="1"/>
  <c r="D326" i="3"/>
  <c r="F326" i="3" s="1"/>
  <c r="D132" i="3"/>
  <c r="F132" i="3" s="1"/>
  <c r="D86" i="3"/>
  <c r="F86" i="3" s="1"/>
  <c r="D131" i="3"/>
  <c r="F131" i="3" s="1"/>
  <c r="D385" i="3"/>
  <c r="F385" i="3" s="1"/>
  <c r="D383" i="3"/>
  <c r="F383" i="3" s="1"/>
  <c r="D358" i="3"/>
  <c r="F358" i="3" s="1"/>
  <c r="D376" i="3"/>
  <c r="F376" i="3" s="1"/>
  <c r="D414" i="3"/>
  <c r="F414" i="3" s="1"/>
  <c r="D366" i="3"/>
  <c r="F366" i="3" s="1"/>
  <c r="D317" i="3"/>
  <c r="F317" i="3" s="1"/>
  <c r="D251" i="3"/>
  <c r="F251" i="3" s="1"/>
  <c r="D389" i="3"/>
  <c r="F389" i="3" s="1"/>
  <c r="D319" i="3"/>
  <c r="F319" i="3" s="1"/>
  <c r="D381" i="3"/>
  <c r="F381" i="3" s="1"/>
  <c r="D335" i="3"/>
  <c r="F335" i="3" s="1"/>
  <c r="D294" i="3"/>
  <c r="F294" i="3" s="1"/>
  <c r="D217" i="3"/>
  <c r="F217" i="3" s="1"/>
  <c r="D169" i="3"/>
  <c r="F169" i="3" s="1"/>
  <c r="D252" i="3"/>
  <c r="F252" i="3" s="1"/>
  <c r="D356" i="3"/>
  <c r="F356" i="3" s="1"/>
  <c r="D305" i="3"/>
  <c r="F305" i="3" s="1"/>
  <c r="D219" i="3"/>
  <c r="F219" i="3" s="1"/>
  <c r="D401" i="3"/>
  <c r="F401" i="3" s="1"/>
  <c r="D228" i="3"/>
  <c r="F228" i="3" s="1"/>
  <c r="D302" i="3"/>
  <c r="F302" i="3" s="1"/>
  <c r="D292" i="3"/>
  <c r="F292" i="3" s="1"/>
  <c r="D20" i="3"/>
  <c r="F20" i="3" s="1"/>
  <c r="D207" i="3"/>
  <c r="F207" i="3" s="1"/>
  <c r="D254" i="3"/>
  <c r="F254" i="3" s="1"/>
  <c r="D206" i="3"/>
  <c r="F206" i="3" s="1"/>
  <c r="D151" i="3"/>
  <c r="F151" i="3" s="1"/>
  <c r="D225" i="3"/>
  <c r="F225" i="3" s="1"/>
  <c r="D177" i="3"/>
  <c r="F177" i="3" s="1"/>
  <c r="D59" i="3"/>
  <c r="F59" i="3" s="1"/>
  <c r="D103" i="3"/>
  <c r="F103" i="3" s="1"/>
  <c r="D68" i="3"/>
  <c r="F68" i="3" s="1"/>
  <c r="D83" i="3"/>
  <c r="F83" i="3" s="1"/>
  <c r="D105" i="3"/>
  <c r="F105" i="3" s="1"/>
  <c r="D32" i="3"/>
  <c r="F32" i="3" s="1"/>
  <c r="D70" i="3"/>
  <c r="F70" i="3" s="1"/>
  <c r="D22" i="3"/>
  <c r="F22" i="3" s="1"/>
  <c r="D168" i="3"/>
  <c r="F168" i="3" s="1"/>
  <c r="D176" i="3"/>
  <c r="F176" i="3" s="1"/>
  <c r="D303" i="3"/>
  <c r="F303" i="3" s="1"/>
  <c r="D128" i="3"/>
  <c r="F128" i="3" s="1"/>
  <c r="D288" i="3"/>
  <c r="F288" i="3" s="1"/>
  <c r="D267" i="3"/>
  <c r="F267" i="3" s="1"/>
  <c r="D199" i="3"/>
  <c r="F199" i="3" s="1"/>
  <c r="D250" i="3"/>
  <c r="F250" i="3" s="1"/>
  <c r="D202" i="3"/>
  <c r="F202" i="3" s="1"/>
  <c r="D142" i="3"/>
  <c r="F142" i="3" s="1"/>
  <c r="D173" i="3"/>
  <c r="F173" i="3" s="1"/>
  <c r="D96" i="3"/>
  <c r="F96" i="3" s="1"/>
  <c r="D75" i="3"/>
  <c r="F75" i="3" s="1"/>
  <c r="D47" i="3"/>
  <c r="F47" i="3" s="1"/>
  <c r="D79" i="3"/>
  <c r="F79" i="3" s="1"/>
  <c r="D101" i="3"/>
  <c r="F101" i="3" s="1"/>
  <c r="D17" i="3"/>
  <c r="F17" i="3" s="1"/>
  <c r="D66" i="3"/>
  <c r="F66" i="3" s="1"/>
  <c r="D18" i="3"/>
  <c r="F18" i="3" s="1"/>
  <c r="D360" i="3"/>
  <c r="F360" i="3" s="1"/>
  <c r="D261" i="3"/>
  <c r="F261" i="3" s="1"/>
  <c r="D196" i="3"/>
  <c r="F196" i="3" s="1"/>
  <c r="D160" i="3"/>
  <c r="F160" i="3" s="1"/>
  <c r="D307" i="3"/>
  <c r="F307" i="3" s="1"/>
  <c r="D406" i="3"/>
  <c r="F406" i="3" s="1"/>
  <c r="D285" i="3"/>
  <c r="F285" i="3" s="1"/>
  <c r="D284" i="3"/>
  <c r="F284" i="3" s="1"/>
  <c r="D263" i="3"/>
  <c r="F263" i="3" s="1"/>
  <c r="D191" i="3"/>
  <c r="F191" i="3" s="1"/>
  <c r="D246" i="3"/>
  <c r="F246" i="3" s="1"/>
  <c r="D198" i="3"/>
  <c r="F198" i="3" s="1"/>
  <c r="D134" i="3"/>
  <c r="F134" i="3" s="1"/>
  <c r="D157" i="3"/>
  <c r="F157" i="3" s="1"/>
  <c r="D94" i="3"/>
  <c r="F94" i="3" s="1"/>
  <c r="D117" i="3"/>
  <c r="F117" i="3" s="1"/>
  <c r="D43" i="3"/>
  <c r="F43" i="3" s="1"/>
  <c r="D21" i="3"/>
  <c r="F21" i="3" s="1"/>
  <c r="D73" i="3"/>
  <c r="F73" i="3" s="1"/>
  <c r="D97" i="3"/>
  <c r="F97" i="3" s="1"/>
  <c r="D12" i="3"/>
  <c r="F12" i="3" s="1"/>
  <c r="D62" i="3"/>
  <c r="F62" i="3" s="1"/>
  <c r="D14" i="3"/>
  <c r="F14" i="3" s="1"/>
  <c r="D373" i="3"/>
  <c r="F373" i="3" s="1"/>
  <c r="D273" i="3"/>
  <c r="F273" i="3" s="1"/>
  <c r="D323" i="3"/>
  <c r="F323" i="3" s="1"/>
  <c r="D352" i="3"/>
  <c r="F352" i="3" s="1"/>
  <c r="D377" i="3"/>
  <c r="F377" i="3" s="1"/>
  <c r="D249" i="3"/>
  <c r="F249" i="3" s="1"/>
  <c r="D180" i="3"/>
  <c r="F180" i="3" s="1"/>
  <c r="D138" i="3"/>
  <c r="F138" i="3" s="1"/>
  <c r="D379" i="3"/>
  <c r="F379" i="3" s="1"/>
  <c r="D331" i="3"/>
  <c r="F331" i="3" s="1"/>
  <c r="D289" i="3"/>
  <c r="F289" i="3" s="1"/>
  <c r="D402" i="3"/>
  <c r="F402" i="3" s="1"/>
  <c r="D354" i="3"/>
  <c r="F354" i="3" s="1"/>
  <c r="D271" i="3"/>
  <c r="F271" i="3" s="1"/>
  <c r="D290" i="3"/>
  <c r="F290" i="3" s="1"/>
  <c r="D29" i="3"/>
  <c r="F29" i="3" s="1"/>
  <c r="D280" i="3"/>
  <c r="F280" i="3" s="1"/>
  <c r="D259" i="3"/>
  <c r="F259" i="3" s="1"/>
  <c r="D183" i="3"/>
  <c r="F183" i="3" s="1"/>
  <c r="D242" i="3"/>
  <c r="F242" i="3" s="1"/>
  <c r="D194" i="3"/>
  <c r="F194" i="3" s="1"/>
  <c r="D100" i="3"/>
  <c r="F100" i="3" s="1"/>
  <c r="D213" i="3"/>
  <c r="F213" i="3" s="1"/>
  <c r="D165" i="3"/>
  <c r="F165" i="3" s="1"/>
  <c r="D153" i="3"/>
  <c r="F153" i="3" s="1"/>
  <c r="D90" i="3"/>
  <c r="F90" i="3" s="1"/>
  <c r="D111" i="3"/>
  <c r="F111" i="3" s="1"/>
  <c r="D116" i="3"/>
  <c r="F116" i="3" s="1"/>
  <c r="D16" i="3"/>
  <c r="F16" i="3" s="1"/>
  <c r="D72" i="3"/>
  <c r="F72" i="3" s="1"/>
  <c r="D93" i="3"/>
  <c r="F93" i="3" s="1"/>
  <c r="D53" i="3"/>
  <c r="F53" i="3" s="1"/>
  <c r="D58" i="3"/>
  <c r="F58" i="3" s="1"/>
  <c r="D10" i="3"/>
  <c r="F10" i="3" s="1"/>
  <c r="D357" i="3"/>
  <c r="F357" i="3" s="1"/>
  <c r="D158" i="3"/>
  <c r="F158" i="3" s="1"/>
  <c r="D405" i="3"/>
  <c r="F405" i="3" s="1"/>
  <c r="D313" i="3"/>
  <c r="F313" i="3" s="1"/>
  <c r="D344" i="3"/>
  <c r="F344" i="3" s="1"/>
  <c r="D369" i="3"/>
  <c r="F369" i="3" s="1"/>
  <c r="D203" i="3"/>
  <c r="F203" i="3" s="1"/>
  <c r="D164" i="3"/>
  <c r="F164" i="3" s="1"/>
  <c r="D63" i="3"/>
  <c r="F63" i="3" s="1"/>
  <c r="D375" i="3"/>
  <c r="F375" i="3" s="1"/>
  <c r="D327" i="3"/>
  <c r="F327" i="3" s="1"/>
  <c r="D275" i="3"/>
  <c r="F275" i="3" s="1"/>
  <c r="D398" i="3"/>
  <c r="F398" i="3" s="1"/>
  <c r="D350" i="3"/>
  <c r="F350" i="3" s="1"/>
  <c r="D220" i="3"/>
  <c r="F220" i="3" s="1"/>
  <c r="D286" i="3"/>
  <c r="F286" i="3" s="1"/>
  <c r="D324" i="3"/>
  <c r="F324" i="3" s="1"/>
  <c r="D276" i="3"/>
  <c r="F276" i="3" s="1"/>
  <c r="D237" i="3"/>
  <c r="F237" i="3" s="1"/>
  <c r="D175" i="3"/>
  <c r="F175" i="3" s="1"/>
  <c r="D238" i="3"/>
  <c r="F238" i="3" s="1"/>
  <c r="D190" i="3"/>
  <c r="F190" i="3" s="1"/>
  <c r="D80" i="3"/>
  <c r="F80" i="3" s="1"/>
  <c r="D209" i="3"/>
  <c r="F209" i="3" s="1"/>
  <c r="D161" i="3"/>
  <c r="F161" i="3" s="1"/>
  <c r="D149" i="3"/>
  <c r="F149" i="3" s="1"/>
  <c r="D76" i="3"/>
  <c r="F76" i="3" s="1"/>
  <c r="D99" i="3"/>
  <c r="F99" i="3" s="1"/>
  <c r="D115" i="3"/>
  <c r="F115" i="3" s="1"/>
  <c r="D113" i="3"/>
  <c r="F113" i="3" s="1"/>
  <c r="D57" i="3"/>
  <c r="F57" i="3" s="1"/>
  <c r="D89" i="3"/>
  <c r="F89" i="3" s="1"/>
  <c r="D52" i="3"/>
  <c r="F52" i="3" s="1"/>
  <c r="D54" i="3"/>
  <c r="F54" i="3" s="1"/>
  <c r="D341" i="3"/>
  <c r="F341" i="3" s="1"/>
  <c r="D365" i="3"/>
  <c r="F365" i="3" s="1"/>
  <c r="D396" i="3"/>
  <c r="F396" i="3" s="1"/>
  <c r="D216" i="3"/>
  <c r="F216" i="3" s="1"/>
  <c r="D336" i="3"/>
  <c r="F336" i="3" s="1"/>
  <c r="D361" i="3"/>
  <c r="F361" i="3" s="1"/>
  <c r="D184" i="3"/>
  <c r="F184" i="3" s="1"/>
  <c r="D146" i="3"/>
  <c r="F146" i="3" s="1"/>
  <c r="D419" i="3"/>
  <c r="F419" i="3" s="1"/>
  <c r="D371" i="3"/>
  <c r="F371" i="3" s="1"/>
  <c r="D311" i="3"/>
  <c r="F311" i="3" s="1"/>
  <c r="D227" i="3"/>
  <c r="F227" i="3" s="1"/>
  <c r="D394" i="3"/>
  <c r="F394" i="3" s="1"/>
  <c r="D346" i="3"/>
  <c r="F346" i="3" s="1"/>
  <c r="D204" i="3"/>
  <c r="F204" i="3" s="1"/>
  <c r="D282" i="3"/>
  <c r="F282" i="3" s="1"/>
  <c r="D320" i="3"/>
  <c r="F320" i="3" s="1"/>
  <c r="D272" i="3"/>
  <c r="F272" i="3" s="1"/>
  <c r="D232" i="3"/>
  <c r="F232" i="3" s="1"/>
  <c r="D167" i="3"/>
  <c r="F167" i="3" s="1"/>
  <c r="D234" i="3"/>
  <c r="F234" i="3" s="1"/>
  <c r="D186" i="3"/>
  <c r="F186" i="3" s="1"/>
  <c r="D67" i="3"/>
  <c r="F67" i="3" s="1"/>
  <c r="D205" i="3"/>
  <c r="F205" i="3" s="1"/>
  <c r="D147" i="3"/>
  <c r="F147" i="3" s="1"/>
  <c r="D145" i="3"/>
  <c r="F145" i="3" s="1"/>
  <c r="D27" i="3"/>
  <c r="F27" i="3" s="1"/>
  <c r="D31" i="3"/>
  <c r="F31" i="3" s="1"/>
  <c r="D108" i="3"/>
  <c r="F108" i="3" s="1"/>
  <c r="D112" i="3"/>
  <c r="F112" i="3" s="1"/>
  <c r="D56" i="3"/>
  <c r="F56" i="3" s="1"/>
  <c r="D85" i="3"/>
  <c r="F85" i="3" s="1"/>
  <c r="D37" i="3"/>
  <c r="F37" i="3" s="1"/>
  <c r="D50" i="3"/>
  <c r="F50" i="3" s="1"/>
  <c r="D412" i="3"/>
  <c r="F412" i="3" s="1"/>
  <c r="D349" i="3"/>
  <c r="F349" i="3" s="1"/>
  <c r="D380" i="3"/>
  <c r="F380" i="3" s="1"/>
  <c r="D120" i="3"/>
  <c r="F120" i="3" s="1"/>
  <c r="D328" i="3"/>
  <c r="F328" i="3" s="1"/>
  <c r="D353" i="3"/>
  <c r="F353" i="3" s="1"/>
  <c r="D44" i="3"/>
  <c r="F44" i="3" s="1"/>
  <c r="D126" i="3"/>
  <c r="F126" i="3" s="1"/>
  <c r="D415" i="3"/>
  <c r="F415" i="3" s="1"/>
  <c r="D367" i="3"/>
  <c r="F367" i="3" s="1"/>
  <c r="D293" i="3"/>
  <c r="F293" i="3" s="1"/>
  <c r="D211" i="3"/>
  <c r="F211" i="3" s="1"/>
  <c r="D390" i="3"/>
  <c r="F390" i="3" s="1"/>
  <c r="D342" i="3"/>
  <c r="F342" i="3" s="1"/>
  <c r="D188" i="3"/>
  <c r="F188" i="3" s="1"/>
  <c r="D278" i="3"/>
  <c r="F278" i="3" s="1"/>
  <c r="D316" i="3"/>
  <c r="F316" i="3" s="1"/>
  <c r="D268" i="3"/>
  <c r="F268" i="3" s="1"/>
  <c r="D159" i="3"/>
  <c r="F159" i="3" s="1"/>
  <c r="D154" i="3"/>
  <c r="F154" i="3" s="1"/>
  <c r="D230" i="3"/>
  <c r="F230" i="3" s="1"/>
  <c r="D182" i="3"/>
  <c r="F182" i="3" s="1"/>
  <c r="D125" i="3"/>
  <c r="F125" i="3" s="1"/>
  <c r="D201" i="3"/>
  <c r="F201" i="3" s="1"/>
  <c r="D143" i="3"/>
  <c r="F143" i="3" s="1"/>
  <c r="D141" i="3"/>
  <c r="F141" i="3" s="1"/>
  <c r="D156" i="3"/>
  <c r="F156" i="3" s="1"/>
  <c r="D130" i="3"/>
  <c r="F130" i="3" s="1"/>
  <c r="D82" i="3"/>
  <c r="F82" i="3" s="1"/>
  <c r="D92" i="3"/>
  <c r="F92" i="3" s="1"/>
  <c r="D41" i="3"/>
  <c r="F41" i="3" s="1"/>
  <c r="D81" i="3"/>
  <c r="F81" i="3" s="1"/>
  <c r="D36" i="3"/>
  <c r="F36" i="3" s="1"/>
  <c r="D46" i="3"/>
  <c r="F46" i="3" s="1"/>
  <c r="D309" i="3"/>
  <c r="F309" i="3" s="1"/>
  <c r="D333" i="3"/>
  <c r="F333" i="3" s="1"/>
  <c r="D364" i="3"/>
  <c r="F364" i="3" s="1"/>
  <c r="D416" i="3"/>
  <c r="F416" i="3" s="1"/>
  <c r="D295" i="3"/>
  <c r="F295" i="3" s="1"/>
  <c r="D345" i="3"/>
  <c r="F345" i="3" s="1"/>
  <c r="D301" i="3"/>
  <c r="F301" i="3" s="1"/>
  <c r="D315" i="3"/>
  <c r="F315" i="3" s="1"/>
  <c r="D411" i="3"/>
  <c r="F411" i="3" s="1"/>
  <c r="D363" i="3"/>
  <c r="F363" i="3" s="1"/>
  <c r="D279" i="3"/>
  <c r="F279" i="3" s="1"/>
  <c r="D195" i="3"/>
  <c r="F195" i="3" s="1"/>
  <c r="D386" i="3"/>
  <c r="F386" i="3" s="1"/>
  <c r="D338" i="3"/>
  <c r="F338" i="3" s="1"/>
  <c r="D172" i="3"/>
  <c r="F172" i="3" s="1"/>
  <c r="D274" i="3"/>
  <c r="F274" i="3" s="1"/>
  <c r="D312" i="3"/>
  <c r="F312" i="3" s="1"/>
  <c r="D264" i="3"/>
  <c r="F264" i="3" s="1"/>
  <c r="D98" i="3"/>
  <c r="F98" i="3" s="1"/>
  <c r="D69" i="3"/>
  <c r="F69" i="3" s="1"/>
  <c r="D226" i="3"/>
  <c r="F226" i="3" s="1"/>
  <c r="D178" i="3"/>
  <c r="F178" i="3" s="1"/>
  <c r="D121" i="3"/>
  <c r="F121" i="3" s="1"/>
  <c r="D197" i="3"/>
  <c r="F197" i="3" s="1"/>
  <c r="D139" i="3"/>
  <c r="F139" i="3" s="1"/>
  <c r="D137" i="3"/>
  <c r="F137" i="3" s="1"/>
  <c r="D152" i="3"/>
  <c r="F152" i="3" s="1"/>
  <c r="D118" i="3"/>
  <c r="F118" i="3" s="1"/>
  <c r="D60" i="3"/>
  <c r="F60" i="3" s="1"/>
  <c r="D51" i="3"/>
  <c r="F51" i="3" s="1"/>
  <c r="D40" i="3"/>
  <c r="F40" i="3" s="1"/>
  <c r="D65" i="3"/>
  <c r="F65" i="3" s="1"/>
  <c r="D71" i="3"/>
  <c r="F71" i="3" s="1"/>
  <c r="D42" i="3"/>
  <c r="F42" i="3" s="1"/>
  <c r="D404" i="3"/>
  <c r="F404" i="3" s="1"/>
  <c r="D299" i="3"/>
  <c r="F299" i="3" s="1"/>
  <c r="D348" i="3"/>
  <c r="F348" i="3" s="1"/>
  <c r="D408" i="3"/>
  <c r="F408" i="3" s="1"/>
  <c r="D281" i="3"/>
  <c r="F281" i="3" s="1"/>
  <c r="D337" i="3"/>
  <c r="F337" i="3" s="1"/>
  <c r="D287" i="3"/>
  <c r="F287" i="3" s="1"/>
  <c r="D297" i="3"/>
  <c r="F297" i="3" s="1"/>
  <c r="D407" i="3"/>
  <c r="F407" i="3" s="1"/>
  <c r="D359" i="3"/>
  <c r="F359" i="3" s="1"/>
  <c r="D265" i="3"/>
  <c r="F265" i="3" s="1"/>
  <c r="D179" i="3"/>
  <c r="F179" i="3" s="1"/>
  <c r="D382" i="3"/>
  <c r="F382" i="3" s="1"/>
  <c r="D334" i="3"/>
  <c r="F334" i="3" s="1"/>
  <c r="D318" i="3"/>
  <c r="F318" i="3" s="1"/>
  <c r="D270" i="3"/>
  <c r="F270" i="3" s="1"/>
  <c r="D308" i="3"/>
  <c r="F308" i="3" s="1"/>
  <c r="D260" i="3"/>
  <c r="F260" i="3" s="1"/>
  <c r="D255" i="3"/>
  <c r="F255" i="3" s="1"/>
  <c r="D155" i="3"/>
  <c r="F155" i="3" s="1"/>
  <c r="D222" i="3"/>
  <c r="F222" i="3" s="1"/>
  <c r="D174" i="3"/>
  <c r="F174" i="3" s="1"/>
  <c r="D110" i="3"/>
  <c r="F110" i="3" s="1"/>
  <c r="D193" i="3"/>
  <c r="F193" i="3" s="1"/>
  <c r="D135" i="3"/>
  <c r="F135" i="3" s="1"/>
  <c r="D133" i="3"/>
  <c r="F133" i="3" s="1"/>
  <c r="D148" i="3"/>
  <c r="F148" i="3" s="1"/>
  <c r="D114" i="3"/>
  <c r="F114" i="3" s="1"/>
  <c r="D45" i="3"/>
  <c r="F45" i="3" s="1"/>
  <c r="D13" i="3"/>
  <c r="F13" i="3" s="1"/>
  <c r="D25" i="3"/>
  <c r="F25" i="3" s="1"/>
  <c r="D64" i="3"/>
  <c r="F64" i="3" s="1"/>
  <c r="D55" i="3"/>
  <c r="F55" i="3" s="1"/>
  <c r="D38" i="3"/>
  <c r="F38" i="3" s="1"/>
  <c r="D421" i="3"/>
  <c r="F421" i="3" s="1"/>
  <c r="D244" i="3"/>
  <c r="F244" i="3" s="1"/>
  <c r="D239" i="3"/>
  <c r="F239" i="3" s="1"/>
  <c r="D332" i="3"/>
  <c r="F332" i="3" s="1"/>
  <c r="D400" i="3"/>
  <c r="F400" i="3" s="1"/>
  <c r="D257" i="3"/>
  <c r="F257" i="3" s="1"/>
  <c r="D329" i="3"/>
  <c r="F329" i="3" s="1"/>
  <c r="D241" i="3"/>
  <c r="F241" i="3" s="1"/>
  <c r="D283" i="3"/>
  <c r="F283" i="3" s="1"/>
  <c r="D403" i="3"/>
  <c r="F403" i="3" s="1"/>
  <c r="D355" i="3"/>
  <c r="F355" i="3" s="1"/>
  <c r="D253" i="3"/>
  <c r="F253" i="3" s="1"/>
  <c r="D163" i="3"/>
  <c r="F163" i="3" s="1"/>
  <c r="D378" i="3"/>
  <c r="F378" i="3" s="1"/>
  <c r="D330" i="3"/>
  <c r="F330" i="3" s="1"/>
  <c r="D314" i="3"/>
  <c r="F314" i="3" s="1"/>
  <c r="D266" i="3"/>
  <c r="F266" i="3" s="1"/>
  <c r="D304" i="3"/>
  <c r="F304" i="3" s="1"/>
  <c r="D245" i="3"/>
  <c r="F245" i="3" s="1"/>
  <c r="D233" i="3"/>
  <c r="F233" i="3" s="1"/>
  <c r="D150" i="3"/>
  <c r="F150" i="3" s="1"/>
  <c r="D218" i="3"/>
  <c r="F218" i="3" s="1"/>
  <c r="D170" i="3"/>
  <c r="F170" i="3" s="1"/>
  <c r="D88" i="3"/>
  <c r="F88" i="3" s="1"/>
  <c r="D189" i="3"/>
  <c r="F189" i="3" s="1"/>
  <c r="D129" i="3"/>
  <c r="F129" i="3" s="1"/>
  <c r="D124" i="3"/>
  <c r="F124" i="3" s="1"/>
  <c r="D144" i="3"/>
  <c r="F144" i="3" s="1"/>
  <c r="D35" i="3"/>
  <c r="F35" i="3" s="1"/>
  <c r="D28" i="3"/>
  <c r="F28" i="3" s="1"/>
  <c r="D95" i="3"/>
  <c r="F95" i="3" s="1"/>
  <c r="D24" i="3"/>
  <c r="F24" i="3" s="1"/>
  <c r="D49" i="3"/>
  <c r="F49" i="3" s="1"/>
  <c r="D39" i="3"/>
  <c r="F39" i="3" s="1"/>
  <c r="D34" i="3"/>
  <c r="F34" i="3" s="1"/>
  <c r="D420" i="3"/>
  <c r="F420" i="3" s="1"/>
  <c r="D388" i="3"/>
  <c r="F388" i="3" s="1"/>
  <c r="D397" i="3"/>
  <c r="F397" i="3" s="1"/>
  <c r="D269" i="3"/>
  <c r="F269" i="3" s="1"/>
  <c r="D392" i="3"/>
  <c r="F392" i="3" s="1"/>
  <c r="D417" i="3"/>
  <c r="F417" i="3" s="1"/>
  <c r="D291" i="3"/>
  <c r="F291" i="3" s="1"/>
  <c r="D236" i="3"/>
  <c r="F236" i="3" s="1"/>
  <c r="D224" i="3"/>
  <c r="F224" i="3" s="1"/>
  <c r="D399" i="3"/>
  <c r="F399" i="3" s="1"/>
  <c r="D351" i="3"/>
  <c r="F351" i="3" s="1"/>
  <c r="D248" i="3"/>
  <c r="F248" i="3" s="1"/>
  <c r="D61" i="3"/>
  <c r="F61" i="3" s="1"/>
  <c r="D374" i="3"/>
  <c r="F374" i="3" s="1"/>
  <c r="D325" i="3"/>
  <c r="F325" i="3" s="1"/>
  <c r="D310" i="3"/>
  <c r="F310" i="3" s="1"/>
  <c r="D262" i="3"/>
  <c r="F262" i="3" s="1"/>
  <c r="D300" i="3"/>
  <c r="F300" i="3" s="1"/>
  <c r="D240" i="3"/>
  <c r="F240" i="3" s="1"/>
  <c r="D223" i="3"/>
  <c r="F223" i="3" s="1"/>
  <c r="D127" i="3"/>
  <c r="F127" i="3" s="1"/>
  <c r="D214" i="3"/>
  <c r="F214" i="3" s="1"/>
  <c r="D166" i="3"/>
  <c r="F166" i="3" s="1"/>
  <c r="D84" i="3"/>
  <c r="F84" i="3" s="1"/>
  <c r="D185" i="3"/>
  <c r="F185" i="3" s="1"/>
  <c r="D119" i="3"/>
  <c r="F119" i="3" s="1"/>
  <c r="D123" i="3"/>
  <c r="F123" i="3" s="1"/>
  <c r="D140" i="3"/>
  <c r="F140" i="3" s="1"/>
  <c r="D107" i="3"/>
  <c r="F107" i="3" s="1"/>
  <c r="D11" i="3"/>
  <c r="F11" i="3" s="1"/>
  <c r="D91" i="3"/>
  <c r="F91" i="3" s="1"/>
  <c r="D19" i="3"/>
  <c r="F19" i="3" s="1"/>
  <c r="D48" i="3"/>
  <c r="F48" i="3" s="1"/>
  <c r="D23" i="3"/>
  <c r="F23" i="3" s="1"/>
  <c r="D30" i="3"/>
  <c r="F30" i="3" s="1"/>
  <c r="D372" i="3"/>
  <c r="F372" i="3" s="1"/>
  <c r="D413" i="3"/>
  <c r="F413" i="3" s="1"/>
  <c r="D247" i="3"/>
  <c r="F247" i="3" s="1"/>
  <c r="D384" i="3"/>
  <c r="F384" i="3" s="1"/>
  <c r="D409" i="3"/>
  <c r="F409" i="3" s="1"/>
  <c r="D277" i="3"/>
  <c r="F277" i="3" s="1"/>
  <c r="D231" i="3"/>
  <c r="F231" i="3" s="1"/>
  <c r="D208" i="3"/>
  <c r="F208" i="3" s="1"/>
  <c r="D395" i="3"/>
  <c r="F395" i="3" s="1"/>
  <c r="D347" i="3"/>
  <c r="F347" i="3" s="1"/>
  <c r="D243" i="3"/>
  <c r="F243" i="3" s="1"/>
  <c r="D418" i="3"/>
  <c r="F418" i="3" s="1"/>
  <c r="D370" i="3"/>
  <c r="F370" i="3" s="1"/>
  <c r="D322" i="3"/>
  <c r="F322" i="3" s="1"/>
  <c r="D306" i="3"/>
  <c r="F306" i="3" s="1"/>
  <c r="D256" i="3"/>
  <c r="F256" i="3" s="1"/>
  <c r="D296" i="3"/>
  <c r="F296" i="3" s="1"/>
  <c r="D235" i="3"/>
  <c r="F235" i="3" s="1"/>
  <c r="D215" i="3"/>
  <c r="F215" i="3" s="1"/>
  <c r="D258" i="3"/>
  <c r="F258" i="3" s="1"/>
  <c r="D210" i="3"/>
  <c r="F210" i="3" s="1"/>
  <c r="D162" i="3"/>
  <c r="F162" i="3" s="1"/>
  <c r="D229" i="3"/>
  <c r="F229" i="3" s="1"/>
  <c r="D181" i="3"/>
  <c r="F181" i="3" s="1"/>
  <c r="D104" i="3"/>
  <c r="F104" i="3" s="1"/>
  <c r="D122" i="3"/>
  <c r="F122" i="3" s="1"/>
  <c r="D136" i="3"/>
  <c r="F136" i="3" s="1"/>
  <c r="D106" i="3"/>
  <c r="F106" i="3" s="1"/>
  <c r="D78" i="3"/>
  <c r="F78" i="3" s="1"/>
  <c r="D87" i="3"/>
  <c r="F87" i="3" s="1"/>
  <c r="D109" i="3"/>
  <c r="F109" i="3" s="1"/>
  <c r="D33" i="3"/>
  <c r="F33" i="3" s="1"/>
  <c r="D74" i="3"/>
  <c r="F74" i="3" s="1"/>
  <c r="D26" i="3"/>
  <c r="F26" i="3" s="1"/>
  <c r="D9" i="3"/>
  <c r="F9" i="3" s="1"/>
  <c r="N12" i="2" l="1"/>
  <c r="S12" i="2"/>
  <c r="I12" i="2"/>
  <c r="X12" i="2"/>
  <c r="L39" i="2"/>
  <c r="V39" i="2"/>
  <c r="G39" i="2"/>
  <c r="Q39" i="2"/>
  <c r="S35" i="2"/>
  <c r="I35" i="2"/>
  <c r="N35" i="2"/>
  <c r="X35" i="2"/>
  <c r="M15" i="2"/>
  <c r="H15" i="2"/>
  <c r="W15" i="2"/>
  <c r="R15" i="2"/>
  <c r="R22" i="2"/>
  <c r="H22" i="2"/>
  <c r="M22" i="2"/>
  <c r="W22" i="2"/>
  <c r="Q36" i="2"/>
  <c r="G36" i="2"/>
  <c r="V36" i="2"/>
  <c r="L36" i="2"/>
  <c r="N13" i="2"/>
  <c r="I13" i="2"/>
  <c r="S13" i="2"/>
  <c r="X13" i="2"/>
  <c r="N33" i="2"/>
  <c r="I33" i="2"/>
  <c r="X33" i="2"/>
  <c r="S33" i="2"/>
  <c r="H19" i="2"/>
  <c r="R19" i="2"/>
  <c r="M19" i="2"/>
  <c r="W19" i="2"/>
  <c r="L42" i="2"/>
  <c r="V42" i="2"/>
  <c r="G42" i="2"/>
  <c r="Q42" i="2"/>
  <c r="G45" i="2"/>
  <c r="L45" i="2"/>
  <c r="Q45" i="2"/>
  <c r="V45" i="2"/>
  <c r="Q37" i="2"/>
  <c r="L37" i="2"/>
  <c r="G37" i="2"/>
  <c r="V37" i="2"/>
  <c r="Q14" i="2"/>
  <c r="V14" i="2"/>
  <c r="L14" i="2"/>
  <c r="G14" i="2"/>
  <c r="Q26" i="2"/>
  <c r="L26" i="2"/>
  <c r="V26" i="2"/>
  <c r="G26" i="2"/>
  <c r="S34" i="2"/>
  <c r="N34" i="2"/>
  <c r="I34" i="2"/>
  <c r="X34" i="2"/>
  <c r="V28" i="2"/>
  <c r="L28" i="2"/>
  <c r="G28" i="2"/>
  <c r="Q28" i="2"/>
  <c r="Q24" i="2"/>
  <c r="G24" i="2"/>
  <c r="L24" i="2"/>
  <c r="V24" i="2"/>
  <c r="W33" i="2"/>
  <c r="R33" i="2"/>
  <c r="H33" i="2"/>
  <c r="M33" i="2"/>
  <c r="V13" i="2"/>
  <c r="L13" i="2"/>
  <c r="Q13" i="2"/>
  <c r="G13" i="2"/>
  <c r="Q38" i="2"/>
  <c r="G38" i="2"/>
  <c r="V38" i="2"/>
  <c r="L38" i="2"/>
  <c r="S42" i="2"/>
  <c r="X42" i="2"/>
  <c r="I42" i="2"/>
  <c r="N42" i="2"/>
  <c r="M45" i="2"/>
  <c r="W45" i="2"/>
  <c r="R45" i="2"/>
  <c r="H45" i="2"/>
  <c r="Q20" i="2"/>
  <c r="L20" i="2"/>
  <c r="G20" i="2"/>
  <c r="V20" i="2"/>
  <c r="V29" i="2"/>
  <c r="G29" i="2"/>
  <c r="Q29" i="2"/>
  <c r="L29" i="2"/>
  <c r="L25" i="2"/>
  <c r="V25" i="2"/>
  <c r="Q25" i="2"/>
  <c r="G25" i="2"/>
  <c r="I43" i="2"/>
  <c r="S43" i="2"/>
  <c r="X43" i="2"/>
  <c r="N43" i="2"/>
  <c r="W16" i="2"/>
  <c r="H16" i="2"/>
  <c r="M16" i="2"/>
  <c r="R16" i="2"/>
  <c r="Q43" i="2"/>
  <c r="L43" i="2"/>
  <c r="G43" i="2"/>
  <c r="V43" i="2"/>
  <c r="S45" i="2"/>
  <c r="N45" i="2"/>
  <c r="I45" i="2"/>
  <c r="X45" i="2"/>
  <c r="R17" i="2"/>
  <c r="W17" i="2"/>
  <c r="M17" i="2"/>
  <c r="H17" i="2"/>
  <c r="R40" i="2"/>
  <c r="H40" i="2"/>
  <c r="M40" i="2"/>
  <c r="W40" i="2"/>
  <c r="R14" i="2"/>
  <c r="M14" i="2"/>
  <c r="W14" i="2"/>
  <c r="H14" i="2"/>
  <c r="V33" i="2"/>
  <c r="G33" i="2"/>
  <c r="Q33" i="2"/>
  <c r="L33" i="2"/>
  <c r="I39" i="2"/>
  <c r="N39" i="2"/>
  <c r="X39" i="2"/>
  <c r="S39" i="2"/>
  <c r="V34" i="2"/>
  <c r="Q34" i="2"/>
  <c r="G34" i="2"/>
  <c r="L34" i="2"/>
  <c r="Q15" i="2"/>
  <c r="L15" i="2"/>
  <c r="G15" i="2"/>
  <c r="V15" i="2"/>
  <c r="V22" i="2"/>
  <c r="G22" i="2"/>
  <c r="Q22" i="2"/>
  <c r="L22" i="2"/>
  <c r="H31" i="2"/>
  <c r="W31" i="2"/>
  <c r="R31" i="2"/>
  <c r="M31" i="2"/>
  <c r="X15" i="2"/>
  <c r="N15" i="2"/>
  <c r="S15" i="2"/>
  <c r="I15" i="2"/>
  <c r="V21" i="2"/>
  <c r="G21" i="2"/>
  <c r="Q21" i="2"/>
  <c r="L21" i="2"/>
  <c r="G31" i="2"/>
  <c r="Q31" i="2"/>
  <c r="V31" i="2"/>
  <c r="L31" i="2"/>
  <c r="G23" i="2"/>
  <c r="V23" i="2"/>
  <c r="Q23" i="2"/>
  <c r="L23" i="2"/>
  <c r="G18" i="2"/>
  <c r="Q18" i="2"/>
  <c r="L18" i="2"/>
  <c r="V18" i="2"/>
  <c r="R37" i="2"/>
  <c r="M37" i="2"/>
  <c r="W37" i="2"/>
  <c r="H37" i="2"/>
  <c r="G41" i="2"/>
  <c r="Q41" i="2"/>
  <c r="L41" i="2"/>
  <c r="V41" i="2"/>
  <c r="V40" i="2"/>
  <c r="L40" i="2"/>
  <c r="Q40" i="2"/>
  <c r="G40" i="2"/>
  <c r="W35" i="2"/>
  <c r="M35" i="2"/>
  <c r="H35" i="2"/>
  <c r="R35" i="2"/>
  <c r="V16" i="2"/>
  <c r="G16" i="2"/>
  <c r="Q16" i="2"/>
  <c r="L16" i="2"/>
  <c r="M23" i="2"/>
  <c r="R23" i="2"/>
  <c r="H23" i="2"/>
  <c r="W23" i="2"/>
  <c r="N14" i="2"/>
  <c r="S14" i="2"/>
  <c r="I14" i="2"/>
  <c r="X14" i="2"/>
  <c r="V32" i="2"/>
  <c r="L32" i="2"/>
  <c r="Q32" i="2"/>
  <c r="G32" i="2"/>
  <c r="X19" i="2"/>
  <c r="N19" i="2"/>
  <c r="I19" i="2"/>
  <c r="S19" i="2"/>
  <c r="M43" i="2"/>
  <c r="W43" i="2"/>
  <c r="H43" i="2"/>
  <c r="R43" i="2"/>
  <c r="M42" i="2"/>
  <c r="W42" i="2"/>
  <c r="H42" i="2"/>
  <c r="R42" i="2"/>
  <c r="I36" i="2"/>
  <c r="S36" i="2"/>
  <c r="N36" i="2"/>
  <c r="X36" i="2"/>
  <c r="N44" i="2"/>
  <c r="X44" i="2"/>
  <c r="I44" i="2"/>
  <c r="S44" i="2"/>
  <c r="I24" i="2"/>
  <c r="X24" i="2"/>
  <c r="N24" i="2"/>
  <c r="S24" i="2"/>
  <c r="I29" i="2"/>
  <c r="N29" i="2"/>
  <c r="X29" i="2"/>
  <c r="S29" i="2"/>
  <c r="M28" i="2"/>
  <c r="W28" i="2"/>
  <c r="H28" i="2"/>
  <c r="R28" i="2"/>
  <c r="R25" i="2"/>
  <c r="W25" i="2"/>
  <c r="H25" i="2"/>
  <c r="M25" i="2"/>
  <c r="I41" i="2"/>
  <c r="S41" i="2"/>
  <c r="X41" i="2"/>
  <c r="N41" i="2"/>
  <c r="N25" i="2"/>
  <c r="S25" i="2"/>
  <c r="I25" i="2"/>
  <c r="X25" i="2"/>
  <c r="M18" i="2"/>
  <c r="W18" i="2"/>
  <c r="H18" i="2"/>
  <c r="R18" i="2"/>
  <c r="M24" i="2"/>
  <c r="W24" i="2"/>
  <c r="H24" i="2"/>
  <c r="R24" i="2"/>
  <c r="I20" i="2"/>
  <c r="N20" i="2"/>
  <c r="X20" i="2"/>
  <c r="S20" i="2"/>
  <c r="H27" i="2"/>
  <c r="R27" i="2"/>
  <c r="M27" i="2"/>
  <c r="W27" i="2"/>
  <c r="S30" i="2"/>
  <c r="I30" i="2"/>
  <c r="N30" i="2"/>
  <c r="X30" i="2"/>
  <c r="I23" i="2"/>
  <c r="S23" i="2"/>
  <c r="N23" i="2"/>
  <c r="X23" i="2"/>
  <c r="R13" i="2"/>
  <c r="M13" i="2"/>
  <c r="W13" i="2"/>
  <c r="H13" i="2"/>
  <c r="X27" i="2"/>
  <c r="N27" i="2"/>
  <c r="S27" i="2"/>
  <c r="I27" i="2"/>
  <c r="X18" i="2"/>
  <c r="N18" i="2"/>
  <c r="S18" i="2"/>
  <c r="I18" i="2"/>
  <c r="S22" i="2"/>
  <c r="N22" i="2"/>
  <c r="I22" i="2"/>
  <c r="X22" i="2"/>
  <c r="S21" i="2"/>
  <c r="X21" i="2"/>
  <c r="I21" i="2"/>
  <c r="N21" i="2"/>
  <c r="W39" i="2"/>
  <c r="R39" i="2"/>
  <c r="H39" i="2"/>
  <c r="M39" i="2"/>
  <c r="R41" i="2"/>
  <c r="W41" i="2"/>
  <c r="H41" i="2"/>
  <c r="M41" i="2"/>
  <c r="R26" i="2"/>
  <c r="M26" i="2"/>
  <c r="W26" i="2"/>
  <c r="H26" i="2"/>
  <c r="W20" i="2"/>
  <c r="R20" i="2"/>
  <c r="M20" i="2"/>
  <c r="H20" i="2"/>
  <c r="N32" i="2"/>
  <c r="X32" i="2"/>
  <c r="S32" i="2"/>
  <c r="I32" i="2"/>
  <c r="M44" i="2"/>
  <c r="W44" i="2"/>
  <c r="R44" i="2"/>
  <c r="H44" i="2"/>
  <c r="S38" i="2"/>
  <c r="N38" i="2"/>
  <c r="I38" i="2"/>
  <c r="X38" i="2"/>
  <c r="R29" i="2"/>
  <c r="M29" i="2"/>
  <c r="W29" i="2"/>
  <c r="H29" i="2"/>
  <c r="S17" i="2"/>
  <c r="I17" i="2"/>
  <c r="N17" i="2"/>
  <c r="X17" i="2"/>
  <c r="W32" i="2"/>
  <c r="H32" i="2"/>
  <c r="R32" i="2"/>
  <c r="M32" i="2"/>
  <c r="W30" i="2"/>
  <c r="M30" i="2"/>
  <c r="H30" i="2"/>
  <c r="R30" i="2"/>
  <c r="N26" i="2"/>
  <c r="S26" i="2"/>
  <c r="I26" i="2"/>
  <c r="X26" i="2"/>
  <c r="N31" i="2"/>
  <c r="I31" i="2"/>
  <c r="X31" i="2"/>
  <c r="S31" i="2"/>
  <c r="S40" i="2"/>
  <c r="N40" i="2"/>
  <c r="I40" i="2"/>
  <c r="X40" i="2"/>
  <c r="W12" i="2"/>
  <c r="M12" i="2"/>
  <c r="R12" i="2"/>
  <c r="H12" i="2"/>
  <c r="S37" i="2"/>
  <c r="X37" i="2"/>
  <c r="I37" i="2"/>
  <c r="N37" i="2"/>
  <c r="H34" i="2"/>
  <c r="W34" i="2"/>
  <c r="M34" i="2"/>
  <c r="R34" i="2"/>
  <c r="W38" i="2"/>
  <c r="R38" i="2"/>
  <c r="H38" i="2"/>
  <c r="M38" i="2"/>
  <c r="W36" i="2"/>
  <c r="R36" i="2"/>
  <c r="H36" i="2"/>
  <c r="M36" i="2"/>
  <c r="W21" i="2"/>
  <c r="M21" i="2"/>
  <c r="R21" i="2"/>
  <c r="H21" i="2"/>
  <c r="I46" i="2"/>
  <c r="T28" i="2" l="1"/>
  <c r="Y28" i="2"/>
  <c r="J28" i="2"/>
  <c r="O28" i="2"/>
  <c r="J29" i="2"/>
  <c r="Y29" i="2"/>
  <c r="T29" i="2"/>
  <c r="O29" i="2"/>
  <c r="Y35" i="2"/>
  <c r="O35" i="2"/>
  <c r="T35" i="2"/>
  <c r="J35" i="2"/>
  <c r="T33" i="2"/>
  <c r="O33" i="2"/>
  <c r="J33" i="2"/>
  <c r="Y33" i="2"/>
  <c r="O27" i="2"/>
  <c r="T27" i="2"/>
  <c r="J27" i="2"/>
  <c r="Y27" i="2"/>
  <c r="Y12" i="2"/>
  <c r="T12" i="2"/>
  <c r="J12" i="2"/>
  <c r="O12" i="2"/>
  <c r="T42" i="2"/>
  <c r="O42" i="2"/>
  <c r="Y42" i="2"/>
  <c r="J42" i="2"/>
  <c r="Y45" i="2"/>
  <c r="O45" i="2"/>
  <c r="J45" i="2"/>
  <c r="T45" i="2"/>
  <c r="Y26" i="2"/>
  <c r="J26" i="2"/>
  <c r="T26" i="2"/>
  <c r="O26" i="2"/>
  <c r="T25" i="2"/>
  <c r="J25" i="2"/>
  <c r="Y25" i="2"/>
  <c r="O25" i="2"/>
  <c r="Y43" i="2"/>
  <c r="T43" i="2"/>
  <c r="J43" i="2"/>
  <c r="O43" i="2"/>
  <c r="O30" i="2"/>
  <c r="Y30" i="2"/>
  <c r="T30" i="2"/>
  <c r="J30" i="2"/>
  <c r="O17" i="2"/>
  <c r="J17" i="2"/>
  <c r="Y17" i="2"/>
  <c r="T17" i="2"/>
  <c r="T13" i="2"/>
  <c r="Y13" i="2"/>
  <c r="O13" i="2"/>
  <c r="J13" i="2"/>
  <c r="O23" i="2"/>
  <c r="Y23" i="2"/>
  <c r="T23" i="2"/>
  <c r="J23" i="2"/>
  <c r="Y38" i="2"/>
  <c r="O38" i="2"/>
  <c r="J38" i="2"/>
  <c r="T38" i="2"/>
  <c r="O44" i="2"/>
  <c r="T44" i="2"/>
  <c r="J44" i="2"/>
  <c r="Y44" i="2"/>
  <c r="O34" i="2"/>
  <c r="T34" i="2"/>
  <c r="J34" i="2"/>
  <c r="Y34" i="2"/>
  <c r="Y19" i="2"/>
  <c r="O19" i="2"/>
  <c r="T19" i="2"/>
  <c r="J19" i="2"/>
  <c r="Y15" i="2"/>
  <c r="O15" i="2"/>
  <c r="T15" i="2"/>
  <c r="J15" i="2"/>
  <c r="Y14" i="2"/>
  <c r="T14" i="2"/>
  <c r="O14" i="2"/>
  <c r="J14" i="2"/>
  <c r="Y16" i="2"/>
  <c r="J16" i="2"/>
  <c r="T16" i="2"/>
  <c r="O16" i="2"/>
  <c r="Y20" i="2"/>
  <c r="J20" i="2"/>
  <c r="O20" i="2"/>
  <c r="T20" i="2"/>
  <c r="Y40" i="2"/>
  <c r="J40" i="2"/>
  <c r="O40" i="2"/>
  <c r="T40" i="2"/>
  <c r="O36" i="2"/>
  <c r="Y36" i="2"/>
  <c r="T36" i="2"/>
  <c r="J36" i="2"/>
  <c r="O21" i="2"/>
  <c r="J21" i="2"/>
  <c r="T21" i="2"/>
  <c r="Y21" i="2"/>
  <c r="O41" i="2"/>
  <c r="J41" i="2"/>
  <c r="Y41" i="2"/>
  <c r="T41" i="2"/>
  <c r="J37" i="2"/>
  <c r="T37" i="2"/>
  <c r="Y37" i="2"/>
  <c r="O37" i="2"/>
  <c r="J22" i="2"/>
  <c r="T22" i="2"/>
  <c r="Y22" i="2"/>
  <c r="O22" i="2"/>
  <c r="Y39" i="2"/>
  <c r="O39" i="2"/>
  <c r="T39" i="2"/>
  <c r="J39" i="2"/>
  <c r="O24" i="2"/>
  <c r="J24" i="2"/>
  <c r="Y24" i="2"/>
  <c r="T24" i="2"/>
  <c r="J31" i="2"/>
  <c r="O31" i="2"/>
  <c r="Y31" i="2"/>
  <c r="T31" i="2"/>
  <c r="O32" i="2"/>
  <c r="T32" i="2"/>
  <c r="Y32" i="2"/>
  <c r="J32" i="2"/>
  <c r="T18" i="2"/>
  <c r="J18" i="2"/>
  <c r="O18" i="2"/>
  <c r="Y18" i="2"/>
  <c r="N28" i="2"/>
  <c r="S28" i="2"/>
  <c r="I28" i="2"/>
  <c r="X28" i="2"/>
  <c r="G19" i="2"/>
  <c r="L19" i="2"/>
  <c r="V19" i="2"/>
  <c r="Q19" i="2"/>
  <c r="Q35" i="2"/>
  <c r="V35" i="2"/>
  <c r="G35" i="2"/>
  <c r="L35" i="2"/>
  <c r="L27" i="2"/>
  <c r="G27" i="2"/>
  <c r="V27" i="2"/>
  <c r="Q27" i="2"/>
  <c r="V30" i="2"/>
  <c r="G30" i="2"/>
  <c r="L30" i="2"/>
  <c r="Q30" i="2"/>
  <c r="L44" i="2"/>
  <c r="V44" i="2"/>
  <c r="Q44" i="2"/>
  <c r="G44" i="2"/>
  <c r="I16" i="2"/>
  <c r="N16" i="2"/>
  <c r="X16" i="2"/>
  <c r="S16" i="2"/>
  <c r="L12" i="2"/>
  <c r="V12" i="2"/>
  <c r="G12" i="2"/>
  <c r="Q12" i="2"/>
  <c r="X46" i="2"/>
  <c r="S46" i="2"/>
  <c r="N46" i="2"/>
  <c r="V17" i="2" l="1"/>
  <c r="Q17" i="2"/>
  <c r="L17" i="2"/>
  <c r="G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Megyesy</author>
  </authors>
  <commentList>
    <comment ref="N149" authorId="0" shapeId="0" xr:uid="{53016C55-908F-4540-9341-735983551AAD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prípravy Vašej objednávky :
</t>
        </r>
        <r>
          <rPr>
            <b/>
            <sz val="9"/>
            <color indexed="81"/>
            <rFont val="Segoe UI"/>
            <family val="2"/>
            <charset val="238"/>
          </rPr>
          <t>1. Balíčkovať po taškách</t>
        </r>
        <r>
          <rPr>
            <sz val="9"/>
            <color indexed="81"/>
            <rFont val="Segoe UI"/>
            <family val="2"/>
            <charset val="238"/>
          </rPr>
          <t xml:space="preserve"> - jednotlivé zostavy Vám zabalíme samostatne
(po jednom žiakovy) do tašiek.
Tašky označíme ročníkom alebo triedou.
</t>
        </r>
        <r>
          <rPr>
            <b/>
            <sz val="9"/>
            <color indexed="81"/>
            <rFont val="Segoe UI"/>
            <family val="2"/>
            <charset val="238"/>
          </rPr>
          <t xml:space="preserve">2. Baliť po zostavách </t>
        </r>
        <r>
          <rPr>
            <sz val="9"/>
            <color indexed="81"/>
            <rFont val="Segoe UI"/>
            <family val="2"/>
            <charset val="238"/>
          </rPr>
          <t xml:space="preserve">- zabalíme Vám celý ročník alebo triedu (spolu všetky rovnaké zostavy v ročníku/triede) do krabíc.
Krabice označíme ročníkom alebo triedou.
</t>
        </r>
        <r>
          <rPr>
            <b/>
            <sz val="9"/>
            <color indexed="81"/>
            <rFont val="Segoe UI"/>
            <family val="2"/>
            <charset val="238"/>
          </rPr>
          <t xml:space="preserve">3. Bez balenia </t>
        </r>
        <r>
          <rPr>
            <sz val="9"/>
            <color indexed="81"/>
            <rFont val="Segoe UI"/>
            <family val="2"/>
            <charset val="238"/>
          </rPr>
          <t>- Tovar dodáme spolu, bez rozdeľovania.</t>
        </r>
      </text>
    </comment>
    <comment ref="N151" authorId="0" shapeId="0" xr:uid="{32314F96-78BA-48A3-906C-1B95F7E0EC50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dopravy Vašej objednávky :
</t>
        </r>
        <r>
          <rPr>
            <b/>
            <sz val="9"/>
            <color indexed="81"/>
            <rFont val="Segoe UI"/>
            <family val="2"/>
            <charset val="238"/>
          </rPr>
          <t xml:space="preserve">1. Rozvoz 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>MEGGY-T</t>
        </r>
        <r>
          <rPr>
            <sz val="9"/>
            <color indexed="81"/>
            <rFont val="Segoe UI"/>
            <family val="2"/>
            <charset val="238"/>
          </rPr>
          <t xml:space="preserve"> - tovar Vám privezieme zadarmo na miesto dodania. </t>
        </r>
      </text>
    </comment>
    <comment ref="N153" authorId="0" shapeId="0" xr:uid="{C9CF5267-BACA-4256-94A5-181D1E13A972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platby Vašej objednávky :
</t>
        </r>
        <r>
          <rPr>
            <b/>
            <sz val="9"/>
            <color indexed="81"/>
            <rFont val="Segoe UI"/>
            <family val="2"/>
            <charset val="238"/>
          </rPr>
          <t>1. Platba prevodom</t>
        </r>
        <r>
          <rPr>
            <sz val="9"/>
            <color indexed="81"/>
            <rFont val="Segoe UI"/>
            <family val="2"/>
            <charset val="238"/>
          </rPr>
          <t xml:space="preserve"> - Tovar uhradíte uhradením faktúry dodanej s tovarom so splatnosť 14dní od vystavenia faktúry. Fakturačné údaje sú uvedené na faktúre.</t>
        </r>
      </text>
    </comment>
  </commentList>
</comments>
</file>

<file path=xl/sharedStrings.xml><?xml version="1.0" encoding="utf-8"?>
<sst xmlns="http://schemas.openxmlformats.org/spreadsheetml/2006/main" count="2127" uniqueCount="644">
  <si>
    <t>Názov :</t>
  </si>
  <si>
    <t>Cenník tovaru firmy MEGGY-T platný od 1.2.2024</t>
  </si>
  <si>
    <t>Počet zostáv :</t>
  </si>
  <si>
    <t>Suma za triedu :</t>
  </si>
  <si>
    <t>Vyplnené :</t>
  </si>
  <si>
    <t>Cenník</t>
  </si>
  <si>
    <t>CenníkNázov</t>
  </si>
  <si>
    <t>Výskyt</t>
  </si>
  <si>
    <t>Poradie :</t>
  </si>
  <si>
    <t>Kód</t>
  </si>
  <si>
    <t>Názov</t>
  </si>
  <si>
    <t>KódN</t>
  </si>
  <si>
    <t>JC</t>
  </si>
  <si>
    <t>ks</t>
  </si>
  <si>
    <t>poradie</t>
  </si>
  <si>
    <t>kód-P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</si>
  <si>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</si>
  <si>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</si>
  <si>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</si>
  <si>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</si>
  <si>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</si>
  <si>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</si>
  <si>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</si>
  <si>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</si>
  <si>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</si>
  <si>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</si>
  <si>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Zošit 420</t>
  </si>
  <si>
    <t>Atrament KOH 50ml červený</t>
  </si>
  <si>
    <t>Zošit 423x</t>
  </si>
  <si>
    <t>Atrament KOH 50ml čierny</t>
  </si>
  <si>
    <t>Zošit 424</t>
  </si>
  <si>
    <t>Atrament KOH 50ml Document</t>
  </si>
  <si>
    <t>Zošit 425</t>
  </si>
  <si>
    <t>Atrament KOH 50ml modrý</t>
  </si>
  <si>
    <t>Zošit 428 notový</t>
  </si>
  <si>
    <t>Blok college A4 50 listov linajkový</t>
  </si>
  <si>
    <t>Zošit 4210</t>
  </si>
  <si>
    <t>Blok college A4 80 listov linajkový</t>
  </si>
  <si>
    <t>Zošit 440</t>
  </si>
  <si>
    <t>Blok college A5 50 listov linajkový</t>
  </si>
  <si>
    <t>Zošit 440R</t>
  </si>
  <si>
    <t>Blok college A5 80 listov linajkový</t>
  </si>
  <si>
    <t>Zošit 444</t>
  </si>
  <si>
    <t>Blok college A5 80 listov štvorčekový</t>
  </si>
  <si>
    <t>Zošit 445</t>
  </si>
  <si>
    <t>Blok lepený A4 50 listov čistý</t>
  </si>
  <si>
    <t>Zošit 460</t>
  </si>
  <si>
    <t>Blok lepený A4 50 listov štvorčekový</t>
  </si>
  <si>
    <t>Zošit 464</t>
  </si>
  <si>
    <t>Blok lepený A5 50 listov čistý</t>
  </si>
  <si>
    <t>Zošit 465</t>
  </si>
  <si>
    <t>Blok lepený A5 50 listov linajkový</t>
  </si>
  <si>
    <t>Zošit 480</t>
  </si>
  <si>
    <t>Blok lepený A5 50 listov štvorčekový</t>
  </si>
  <si>
    <t>Zošit 484</t>
  </si>
  <si>
    <t>Blok šitý A4 80 listov štvorčekový</t>
  </si>
  <si>
    <t>Zošit 485</t>
  </si>
  <si>
    <t>Blok šitý A5 80 listov štvorčekový</t>
  </si>
  <si>
    <t>Zošit 510</t>
  </si>
  <si>
    <t>Blok šitý A6 50 listov linajkový</t>
  </si>
  <si>
    <t>Zošit 511</t>
  </si>
  <si>
    <t>Blok šitý A6 80 listov štvorčekový</t>
  </si>
  <si>
    <t>Zošit 511 s p.l.</t>
  </si>
  <si>
    <t>Blok šitý A7 50 listov čistý</t>
  </si>
  <si>
    <t>Zošit 512</t>
  </si>
  <si>
    <t>Blok šitý A7 80 listov čistý</t>
  </si>
  <si>
    <t>Zošit 512 s p.l.</t>
  </si>
  <si>
    <t>Blok šitý A7 80 listov linajkový</t>
  </si>
  <si>
    <t>Zošit 513</t>
  </si>
  <si>
    <t>Blok špirálový A4 70 listov čistý</t>
  </si>
  <si>
    <t>Zošit 517 notový</t>
  </si>
  <si>
    <t>Blok špirálový A4 70 listov štvorčekový</t>
  </si>
  <si>
    <t>Zošit 5110</t>
  </si>
  <si>
    <t>Blok špirálový A5 70 listov čistý</t>
  </si>
  <si>
    <t>Zošit 520</t>
  </si>
  <si>
    <t>Blok špirálový A5 70 listov štvorčekový</t>
  </si>
  <si>
    <t>Zošit 523</t>
  </si>
  <si>
    <t>Blok špirálový A6 70 listov čistý</t>
  </si>
  <si>
    <t>Zošit 524</t>
  </si>
  <si>
    <t>Blok špirálový A6 70 listov štvorčekový</t>
  </si>
  <si>
    <t>Zošit 525</t>
  </si>
  <si>
    <t>Blok Twin wire A4 80 listov PP linaj.</t>
  </si>
  <si>
    <t>Zošit 526 steno</t>
  </si>
  <si>
    <t>Blok Twin wire A5 80 listov PP linaj.</t>
  </si>
  <si>
    <t>Zošit 534 slovník</t>
  </si>
  <si>
    <t>Box na jedlo</t>
  </si>
  <si>
    <t>Zošit 540</t>
  </si>
  <si>
    <t>Box na zošity A4</t>
  </si>
  <si>
    <t>Zošit 544</t>
  </si>
  <si>
    <t>Box na zošity A5</t>
  </si>
  <si>
    <t>Zošit 545</t>
  </si>
  <si>
    <t>Cer.3hr. Stabilo Easy S ľavák</t>
  </si>
  <si>
    <t>Zošit 560</t>
  </si>
  <si>
    <t>Cer.3hr. Stabilo Easy S pravák</t>
  </si>
  <si>
    <t>Zošit 564</t>
  </si>
  <si>
    <t>Ceruzka 3hr. FaberCastell</t>
  </si>
  <si>
    <t>Zošit 565</t>
  </si>
  <si>
    <t>Ceruzka 3hr. Maped HB</t>
  </si>
  <si>
    <t>Zošit 580</t>
  </si>
  <si>
    <t>Ceruzka 3hr. Maped HB s gumou</t>
  </si>
  <si>
    <t>Zošit 584</t>
  </si>
  <si>
    <t>Ceruzka 3hr. Milan HB</t>
  </si>
  <si>
    <t>Zošit 585</t>
  </si>
  <si>
    <t>Ceruzka KOH červenomodrá</t>
  </si>
  <si>
    <t>Zošit 624</t>
  </si>
  <si>
    <t>Ceruzka KOH školská 1</t>
  </si>
  <si>
    <t>Zošit 644</t>
  </si>
  <si>
    <t>Ceruzka KOH školská 2</t>
  </si>
  <si>
    <t>Zošit 420 ECO</t>
  </si>
  <si>
    <t>Ceruzka KOH školská 3</t>
  </si>
  <si>
    <t>Zošit 424 ECO</t>
  </si>
  <si>
    <t>Dosky školské A4</t>
  </si>
  <si>
    <t>Zošit 425 ECO</t>
  </si>
  <si>
    <t>Dosky školské A5</t>
  </si>
  <si>
    <t>Zošit 440 ECO</t>
  </si>
  <si>
    <t>Dvojhárok A4 čistý 10ks</t>
  </si>
  <si>
    <t>Zošit 444 ECO</t>
  </si>
  <si>
    <t>Dvojhárok A4 linajkový 10ks</t>
  </si>
  <si>
    <t>Zošit 445 ECO</t>
  </si>
  <si>
    <t>Dvojhárok A4 štvorčekový 10ks</t>
  </si>
  <si>
    <t>Zošit 460 ECO</t>
  </si>
  <si>
    <t>Farby prstové Milan sada 6ks</t>
  </si>
  <si>
    <t>Zošit 464 ECO</t>
  </si>
  <si>
    <t>Farby temperové KOH 10</t>
  </si>
  <si>
    <t>Zošit 465 ECO</t>
  </si>
  <si>
    <t>Farby temperové KOH 6</t>
  </si>
  <si>
    <t>Zošit 520 ECO</t>
  </si>
  <si>
    <t>Farby vod.ob. KOH Anilinky 12</t>
  </si>
  <si>
    <t>Zošit 523 ECO</t>
  </si>
  <si>
    <t>Farby vod.ob.malé KOH 12</t>
  </si>
  <si>
    <t>Zošit 524 ECO</t>
  </si>
  <si>
    <t>Farby vod.ob.veľké KOH 12</t>
  </si>
  <si>
    <t>Zošit 525 ECO</t>
  </si>
  <si>
    <t>Farby vod.okrúhle KOH 12</t>
  </si>
  <si>
    <t>Zošit 540 ECO</t>
  </si>
  <si>
    <t>Fixky 3hr. CP7550 12</t>
  </si>
  <si>
    <t>Zošit 544 ECO</t>
  </si>
  <si>
    <t>Fixky 3hr. CP7550 12 Pastel</t>
  </si>
  <si>
    <t>Zošit 545 ECO</t>
  </si>
  <si>
    <t>Fixky 3hr. CP7550 18</t>
  </si>
  <si>
    <t>Zošit 560 ECO</t>
  </si>
  <si>
    <t>Fixky 3hr. CP7550 24</t>
  </si>
  <si>
    <t>Zošit 564 ECO</t>
  </si>
  <si>
    <t>Fixky 3hr. CP7550 30</t>
  </si>
  <si>
    <t>Zošit 565 ECO</t>
  </si>
  <si>
    <t>Fixky 3hr. CP7550 6</t>
  </si>
  <si>
    <t>Zošit 644 ECO</t>
  </si>
  <si>
    <t>Fixky 3hr. CP7550 6 Pastel</t>
  </si>
  <si>
    <t>Náčrtník A3 20 listov</t>
  </si>
  <si>
    <t>Fixky 3hr.CP2510 12 Just Perfect</t>
  </si>
  <si>
    <t>Náčrtník A4 20 listov</t>
  </si>
  <si>
    <t>Fixky 3hr.CP2510 18 Just Perfect</t>
  </si>
  <si>
    <t>Náčrtník A4 40 listov</t>
  </si>
  <si>
    <t>Fixky CP7790 12</t>
  </si>
  <si>
    <t>Náčrtník A5 40 listov</t>
  </si>
  <si>
    <t>Fixky CP7790 18</t>
  </si>
  <si>
    <t>Skicár A3 20 listov farebný</t>
  </si>
  <si>
    <t>Fixky CP7790 24</t>
  </si>
  <si>
    <t>Skicár A4 20 listov farebný</t>
  </si>
  <si>
    <t>Fixky CP7790 30</t>
  </si>
  <si>
    <t>Skicár A3 10 listov</t>
  </si>
  <si>
    <t>Fixky CP7790 6</t>
  </si>
  <si>
    <t>Skicár A3 20 listov</t>
  </si>
  <si>
    <t>Flaška na pitie</t>
  </si>
  <si>
    <t>Skicár A4 10 listov</t>
  </si>
  <si>
    <t>Guma KOH 300/30</t>
  </si>
  <si>
    <t>Skicár A4 20 listov</t>
  </si>
  <si>
    <t>Guma KOH 300/40</t>
  </si>
  <si>
    <t>Skicár A4 20 listov čierny</t>
  </si>
  <si>
    <t>Guma KOH 300/60</t>
  </si>
  <si>
    <t>Skicár A2 30 listov Twin ware</t>
  </si>
  <si>
    <t>Guma KOH 6541/40 bielo-sivá</t>
  </si>
  <si>
    <t>Skicár A3 30 listov Twin ware</t>
  </si>
  <si>
    <t>Guma Maped Minisofty</t>
  </si>
  <si>
    <t>Skicár A4 20 listov Twin ware</t>
  </si>
  <si>
    <t>Guma Maped Softy</t>
  </si>
  <si>
    <t>Papier A4 8 farieb v zložke</t>
  </si>
  <si>
    <t>Guma Milan 648 Nata</t>
  </si>
  <si>
    <t>Papier A4 2x10 farieb v zložke</t>
  </si>
  <si>
    <t>Kaligrafická rúčka</t>
  </si>
  <si>
    <t>Papier A4 1x10 farieb</t>
  </si>
  <si>
    <t>Kaligrafické pierko 1ks</t>
  </si>
  <si>
    <t>Papier A3 5x10 farieb</t>
  </si>
  <si>
    <t>Kaligrafické pierko 5ks sada</t>
  </si>
  <si>
    <t>Papier A4 5x10 farieb</t>
  </si>
  <si>
    <t>Kalkulačka Milan</t>
  </si>
  <si>
    <t>Papier A4 lepiaci 8 farieb</t>
  </si>
  <si>
    <t>Kalkulačka s funkciami</t>
  </si>
  <si>
    <t>Papier B5 samolepiaci 8 farieb</t>
  </si>
  <si>
    <t>Kniha zázn. A4 čistá 96l.</t>
  </si>
  <si>
    <t>Výkres A3 5x10 farieb</t>
  </si>
  <si>
    <t>Kniha zázn. A4 linajková 144l.</t>
  </si>
  <si>
    <t>Výkres A4 5x10 farieb</t>
  </si>
  <si>
    <t>Kniha zázn. A4 linajková 192l.</t>
  </si>
  <si>
    <t>Výkres A3 180g</t>
  </si>
  <si>
    <t>Kniha zázn. A4 linajková 96l.</t>
  </si>
  <si>
    <t>Výkres A4 180g</t>
  </si>
  <si>
    <t>Kniha zázn. A4 štvorčeková 96l.</t>
  </si>
  <si>
    <t>Výkres A1 200g</t>
  </si>
  <si>
    <t>Kniha zázn. A5 čistá 96l.</t>
  </si>
  <si>
    <t>Výkres A2 200g</t>
  </si>
  <si>
    <t>Kniha zázn. A5 linajková 144l.</t>
  </si>
  <si>
    <t>Výkres A3 200g</t>
  </si>
  <si>
    <t>Kniha zázn. A5 linajková 192l.</t>
  </si>
  <si>
    <t>Výkres A4 200g</t>
  </si>
  <si>
    <t>Kniha zázn. A5 linajková 96l.</t>
  </si>
  <si>
    <t>Výkres A3 180g 10ks</t>
  </si>
  <si>
    <t>Kniha zázn. A5 štvorčeková 96l.</t>
  </si>
  <si>
    <t>Výkres A4 180g 10ks</t>
  </si>
  <si>
    <t>Kniha zázn. A6 čistá 96l.</t>
  </si>
  <si>
    <t>Výkres A3 220g</t>
  </si>
  <si>
    <t>Kniha zázn. A6 linajková 96l.</t>
  </si>
  <si>
    <t>Výkres A4 220g</t>
  </si>
  <si>
    <t>Kniha zázn. A6 štvorčeková 96l.</t>
  </si>
  <si>
    <t>Kružidlo 101M kovové</t>
  </si>
  <si>
    <t>Kružidlo 201M kov.ohyb.</t>
  </si>
  <si>
    <t>Kružidlo KOH kovové</t>
  </si>
  <si>
    <t>Kružidlo Maped kovové</t>
  </si>
  <si>
    <t>Lep.disp. Pritt Školák 75g</t>
  </si>
  <si>
    <t>Lep.disp. Wurstol 120ml</t>
  </si>
  <si>
    <t>Lep.tek. Pritt Klovatina 100g</t>
  </si>
  <si>
    <t>Lep.tyč.tekutá Pritt Pen 40ml</t>
  </si>
  <si>
    <t>Lep.tyč.tuhá Pritt 10g</t>
  </si>
  <si>
    <t>Lep.tyč.tuhá Pritt 20g</t>
  </si>
  <si>
    <t>Lep.tyč.tuhá Pritt 40g</t>
  </si>
  <si>
    <t>Lep.uni. Herkulules 130g</t>
  </si>
  <si>
    <t>Lep.uni. Herkulules 250g</t>
  </si>
  <si>
    <t>Lep.uni. Pritt Gamafix 100g</t>
  </si>
  <si>
    <t>Lepiaca páska 19x33</t>
  </si>
  <si>
    <t>Lepiaca pasta KOH 50ml</t>
  </si>
  <si>
    <t>Misky súprava KOH 5ks</t>
  </si>
  <si>
    <t>Modelovacia podložka A3</t>
  </si>
  <si>
    <t>Modelovacia podložka A4</t>
  </si>
  <si>
    <t>Modelovacia podložka A5</t>
  </si>
  <si>
    <t>Náplň bombičky CP 6ks</t>
  </si>
  <si>
    <t>Náplň Pilot 0,7 červená 3ks</t>
  </si>
  <si>
    <t>Náplň Pilot 0,7 čierna 3ks</t>
  </si>
  <si>
    <t>Náplň Pilot 0,7 modrá 3ks</t>
  </si>
  <si>
    <t>Náplň Pilot 0,7 zelená 3ks</t>
  </si>
  <si>
    <t>Náplň Stabilo Easy 0,5mm 3ks</t>
  </si>
  <si>
    <t>Nožnice KOH</t>
  </si>
  <si>
    <t>Nožnice KOH ľavák</t>
  </si>
  <si>
    <t>Nožnice Maped</t>
  </si>
  <si>
    <t>Nožnice Maped ľavák</t>
  </si>
  <si>
    <t>Nožnice Maped Soft</t>
  </si>
  <si>
    <t>Obal na zošit A4</t>
  </si>
  <si>
    <t>Obal na zošit A5</t>
  </si>
  <si>
    <t>Obal na zošit A6</t>
  </si>
  <si>
    <t>Obrus na lavicu 70x130</t>
  </si>
  <si>
    <t>Obrus na VV 65x50</t>
  </si>
  <si>
    <t>Paleta maliarska</t>
  </si>
  <si>
    <t>Plastelína KOH 5</t>
  </si>
  <si>
    <t>Papier A2 125g červený</t>
  </si>
  <si>
    <t>Plastelína KOH 10</t>
  </si>
  <si>
    <t>Papier A2 125g čierny</t>
  </si>
  <si>
    <t>Pastelky KOH 6 Triocolor</t>
  </si>
  <si>
    <t>Papier A2 125g hnedý</t>
  </si>
  <si>
    <t>Pastelky KOH 12 Triocolor</t>
  </si>
  <si>
    <t>Papier A2 125g oranžový</t>
  </si>
  <si>
    <t>Pastelky KOH 18 Triocolor</t>
  </si>
  <si>
    <t>Papier A2 125g ružový</t>
  </si>
  <si>
    <t>Pastelky KOH 24 Triocolor</t>
  </si>
  <si>
    <t>Papier A2 125g svetlomodrý</t>
  </si>
  <si>
    <t>Pastelky KOH 6</t>
  </si>
  <si>
    <t>Papier A2 125g svetlozelený</t>
  </si>
  <si>
    <t>Pastelky KOH 12</t>
  </si>
  <si>
    <t>Papier A2 125g tmavomodrý</t>
  </si>
  <si>
    <t>Voskovky 3hr. Maped 12</t>
  </si>
  <si>
    <t>Papier A2 125g tmavozelený</t>
  </si>
  <si>
    <t>Voskovky 3hr. Maped 18</t>
  </si>
  <si>
    <t>Papier A2 125g žltý</t>
  </si>
  <si>
    <t>Voskovky 3hr. Maped 24</t>
  </si>
  <si>
    <t>Voskovky KOH 6</t>
  </si>
  <si>
    <t>Papier A3 80g červený</t>
  </si>
  <si>
    <t>Voskovky KOH 12</t>
  </si>
  <si>
    <t>Papier A3 80g čierny</t>
  </si>
  <si>
    <t>Voskovky KOH 24</t>
  </si>
  <si>
    <t>Papier A3 80g hnedý</t>
  </si>
  <si>
    <t>Voskovky KOH 48</t>
  </si>
  <si>
    <t>Papier A3 80g oranžový</t>
  </si>
  <si>
    <t>Voskovky 3hr. KOH 12</t>
  </si>
  <si>
    <t>Papier A3 80g ružový</t>
  </si>
  <si>
    <t>Voskovky 3hr. KOH 24</t>
  </si>
  <si>
    <t>Papier A3 80g svetlomodrý</t>
  </si>
  <si>
    <t>Papier A3 80g svetlozelený</t>
  </si>
  <si>
    <t>Papier A3 80g tmavomodrý</t>
  </si>
  <si>
    <t>Štetec KOH guľatý 2</t>
  </si>
  <si>
    <t>Papier A3 80g tmavozelený</t>
  </si>
  <si>
    <t>Štetec KOH plochý 4</t>
  </si>
  <si>
    <t>Papier A3 80g žltý</t>
  </si>
  <si>
    <t>Štetec KOH guľatý 4</t>
  </si>
  <si>
    <t>Papier A4 125g červený</t>
  </si>
  <si>
    <t>Štetec KOH guľatý 6</t>
  </si>
  <si>
    <t>Papier A4 125g čierny</t>
  </si>
  <si>
    <t>Štetec KOH plochý 6</t>
  </si>
  <si>
    <t>Papier A4 125g hnedý</t>
  </si>
  <si>
    <t>Štetec KOH plochý 0</t>
  </si>
  <si>
    <t>Papier A4 125g oranžový</t>
  </si>
  <si>
    <t>Štetec KOH plochý 2</t>
  </si>
  <si>
    <t>Papier A4 125g ružový</t>
  </si>
  <si>
    <t>Štetec KOH plochý 8</t>
  </si>
  <si>
    <t>Papier A4 125g svetlomodrý</t>
  </si>
  <si>
    <t>Štetec KOH guľatý 8</t>
  </si>
  <si>
    <t>Papier A4 125g svetlozelený</t>
  </si>
  <si>
    <t>Štetec KOH guľatý 10</t>
  </si>
  <si>
    <t>Papier A4 125g tmavomodrý</t>
  </si>
  <si>
    <t>Štetec KOH plochý 10</t>
  </si>
  <si>
    <t>Papier A4 125g tmavozelený</t>
  </si>
  <si>
    <t>Štetec KOH guľatý 12</t>
  </si>
  <si>
    <t>Papier A4 125g žltý</t>
  </si>
  <si>
    <t>Štetec KOH plochý 12</t>
  </si>
  <si>
    <t>Štetec KOH plochý 14</t>
  </si>
  <si>
    <t>Štetec KOH plochý 16</t>
  </si>
  <si>
    <t>Trojuholník s ryskou</t>
  </si>
  <si>
    <t>Trojuholník KOH s ryskou</t>
  </si>
  <si>
    <t>Papier A4 80g 1ks</t>
  </si>
  <si>
    <t>Trojuholník KOH 60°/200</t>
  </si>
  <si>
    <t>Papier A4 80g 500ks</t>
  </si>
  <si>
    <t>Pravítko KOH 20cm</t>
  </si>
  <si>
    <t>Papier A4 80g červený</t>
  </si>
  <si>
    <t>Pravítko CP9502 30cm</t>
  </si>
  <si>
    <t>Papier A4 80g čierny</t>
  </si>
  <si>
    <t>Pravítko KOH 30cm</t>
  </si>
  <si>
    <t>Papier A4 80g hnedý</t>
  </si>
  <si>
    <t>Uhlomer KOH 180°/100</t>
  </si>
  <si>
    <t>Papier A4 80g oranžový</t>
  </si>
  <si>
    <t>Uhlomer KOH 180°/125</t>
  </si>
  <si>
    <t>Papier A4 80g ružový</t>
  </si>
  <si>
    <t>Uhlomer KOH 360°</t>
  </si>
  <si>
    <t>Papier A4 80g svetlomodrý</t>
  </si>
  <si>
    <t>Pravítka CP9500 súprava</t>
  </si>
  <si>
    <t>Papier A4 80g svetlozelený</t>
  </si>
  <si>
    <t>Papier A4 80g tmavomodrý</t>
  </si>
  <si>
    <t>Papier A4 80g tmavozelený</t>
  </si>
  <si>
    <t>Papier A4 80g žltý</t>
  </si>
  <si>
    <t>Papier baliaci</t>
  </si>
  <si>
    <t>Papier krepový 10 farieb</t>
  </si>
  <si>
    <t>Prstové farby KOH sada 6ks</t>
  </si>
  <si>
    <t>Papier krepový biely</t>
  </si>
  <si>
    <t>Papier krepový červený</t>
  </si>
  <si>
    <t>Pohár na štetce Faber-Castell</t>
  </si>
  <si>
    <t>Papier krepový čierny</t>
  </si>
  <si>
    <t>Papier krepový hnedý</t>
  </si>
  <si>
    <t>Papier krepový modrý</t>
  </si>
  <si>
    <t>Pohár na štetce Milan</t>
  </si>
  <si>
    <t>Papier krepový oranžový</t>
  </si>
  <si>
    <t>Papier krepový ružový</t>
  </si>
  <si>
    <t>Papier krepový zelený</t>
  </si>
  <si>
    <t>Papier krepový žltý</t>
  </si>
  <si>
    <t>Papier milimetrový A3 1ks</t>
  </si>
  <si>
    <t>Papier milimetrový A4 1ks</t>
  </si>
  <si>
    <t>Papier vlnitý biely</t>
  </si>
  <si>
    <t>Papier vlnitý červený</t>
  </si>
  <si>
    <t>Papier vlnitý čierny</t>
  </si>
  <si>
    <t>Papier vlnitý modrý</t>
  </si>
  <si>
    <t>Papier vlnitý zelený</t>
  </si>
  <si>
    <t>Papier vlnitý žltý</t>
  </si>
  <si>
    <t>Pastel olejový KOH Gioconda 12</t>
  </si>
  <si>
    <t>Pastel olejový KOH Gioconda 6</t>
  </si>
  <si>
    <t>Pastel prašný KOH Toison 12</t>
  </si>
  <si>
    <t>Taška igelitová</t>
  </si>
  <si>
    <t>Pastel prašný KOH Toison 6</t>
  </si>
  <si>
    <t>Zástera na VV PVC</t>
  </si>
  <si>
    <t>Pastelky 3hr. Maped 12</t>
  </si>
  <si>
    <t>Vrecko na prezuvky,VV,TV,hyg.</t>
  </si>
  <si>
    <t>Pastelky 3hr. Maped 12 Jumbo</t>
  </si>
  <si>
    <t>Taška školská 1-2.ročník</t>
  </si>
  <si>
    <t>Pastelky 3hr. Maped 18</t>
  </si>
  <si>
    <t>Taška školská 3-5.ročník</t>
  </si>
  <si>
    <t>Pastelky 3hr. Maped 18 Jumbo</t>
  </si>
  <si>
    <t>Taška školská 2.stupeň</t>
  </si>
  <si>
    <t>Pastelky 3hr. Maped 24</t>
  </si>
  <si>
    <t>Pastelky 3hr. Maped 24 Jumbo</t>
  </si>
  <si>
    <t>Pastelky 3hr. Maped 36</t>
  </si>
  <si>
    <t>Pastelky 3hr. Maped 48</t>
  </si>
  <si>
    <t>Pastelky 3hr. Maped 6</t>
  </si>
  <si>
    <t>Pastelky 3hr. Milan 12 Maxi</t>
  </si>
  <si>
    <t>Peračník plný</t>
  </si>
  <si>
    <t>Peračník prázdny</t>
  </si>
  <si>
    <t>Peračník valec</t>
  </si>
  <si>
    <t>Pero Tornádo Original</t>
  </si>
  <si>
    <t>Pastelky KOH Plasti Color 12</t>
  </si>
  <si>
    <t>Pero Tornádo Fruity</t>
  </si>
  <si>
    <t>Pastelky KOH Progresso 12</t>
  </si>
  <si>
    <t>Pero Tornádo Boom</t>
  </si>
  <si>
    <t>Pastelky KOH Progresso 24</t>
  </si>
  <si>
    <t>Pero Tornádo Cool</t>
  </si>
  <si>
    <t>Pastelky KOH Progresso 6</t>
  </si>
  <si>
    <t>Pero jednorázové modré</t>
  </si>
  <si>
    <t>Pastelky KOH Scala 12</t>
  </si>
  <si>
    <t>Pero jednorázové zelené</t>
  </si>
  <si>
    <t>Pastelky KOH Scala 6</t>
  </si>
  <si>
    <t>Pero jednorázové červené</t>
  </si>
  <si>
    <t>Pentelka Maped 0,5</t>
  </si>
  <si>
    <t>Pero jednorázové čierne</t>
  </si>
  <si>
    <t>Pentelka Solidly 0,5</t>
  </si>
  <si>
    <t>Pero jednorázové sada</t>
  </si>
  <si>
    <t>Pero gélové 205A modré</t>
  </si>
  <si>
    <t>Pero gélové 205A zelené</t>
  </si>
  <si>
    <t>Pero gélové 205A červené</t>
  </si>
  <si>
    <t>Pero bombičkové CP2156</t>
  </si>
  <si>
    <t>Pero gélové 205A čierne</t>
  </si>
  <si>
    <t>Pero bombičkové Maped Classic</t>
  </si>
  <si>
    <t>Pero gélové 205A sada</t>
  </si>
  <si>
    <t>Pero čínske</t>
  </si>
  <si>
    <t>Pero gélové MILAN modré</t>
  </si>
  <si>
    <t>Pero Pilot Frixion modré</t>
  </si>
  <si>
    <t>Pero Pilot Frixion zelené</t>
  </si>
  <si>
    <t>Pero Pilot Frixion červené</t>
  </si>
  <si>
    <t>Pero Pilot Frixion čierne</t>
  </si>
  <si>
    <t>Pero guľ.TY144 modré</t>
  </si>
  <si>
    <t>Pero štvorfarebné plastové</t>
  </si>
  <si>
    <t>Pero guľ.TB214 modré</t>
  </si>
  <si>
    <t>Pero Solidly 0,5 modré</t>
  </si>
  <si>
    <t>Pero Milan P1 modré</t>
  </si>
  <si>
    <t>Pero Milan P1 zelené</t>
  </si>
  <si>
    <t>Pero Milan P1 červené</t>
  </si>
  <si>
    <t>Pero Milan P1 čierne</t>
  </si>
  <si>
    <t>Pero Milan P1 Stylus</t>
  </si>
  <si>
    <t>Pero Stabilo EASY pravák</t>
  </si>
  <si>
    <t>Pero Stabilo EASY lavák</t>
  </si>
  <si>
    <t>Tuhy KOH Scala 2x6 farieb</t>
  </si>
  <si>
    <t>Tuhy KOH Scala 12 farieb</t>
  </si>
  <si>
    <t>Tuhy KOH do kružidla 10ks</t>
  </si>
  <si>
    <t>Podložka školská A4 PVC</t>
  </si>
  <si>
    <t>Tuhy KOH do pentelky 0,5</t>
  </si>
  <si>
    <t>Podložka školská A5 PVC</t>
  </si>
  <si>
    <t>Zvýrazňovač CP2822 zelený</t>
  </si>
  <si>
    <t>Zvýrazňovač CP2822 žltý</t>
  </si>
  <si>
    <t>Zvýrazňovač CP2822 oranžový</t>
  </si>
  <si>
    <t>Zvýrazňovač CP2822 ružový</t>
  </si>
  <si>
    <t>Strúhadlo kovové Maped Satellite</t>
  </si>
  <si>
    <t>Zvýrazňovač CP2822 sada 4ks</t>
  </si>
  <si>
    <t>Strúhadlo Maped Boogy</t>
  </si>
  <si>
    <t>Tuš KOH 20g čierny</t>
  </si>
  <si>
    <t>Strúhadlo Maped Boogy 2dier.zás.</t>
  </si>
  <si>
    <t>Tuš KOH 20g modrý</t>
  </si>
  <si>
    <t>Strúhadlo Maped Boogy zásobník</t>
  </si>
  <si>
    <t>Tuš KOH 20g žltý</t>
  </si>
  <si>
    <t>Strúhadlo Maped IGloo 2dier.zás.</t>
  </si>
  <si>
    <t>Tuš KOH 20g červený</t>
  </si>
  <si>
    <t>Strúhadlo Maped IGloo zásobník</t>
  </si>
  <si>
    <t>Tuš KOH 20g biely</t>
  </si>
  <si>
    <t>Strúhadlo Maped Vivo</t>
  </si>
  <si>
    <t>Tuš KOH 20g zelený</t>
  </si>
  <si>
    <t>Strúhadlo Maped Vivo 2dier.</t>
  </si>
  <si>
    <t>Tuš KOH 20g sada 6 farieb</t>
  </si>
  <si>
    <t>Strúhadlo Maped Vivo Maxi</t>
  </si>
  <si>
    <t>Zmizík CP2539</t>
  </si>
  <si>
    <t>Výkres A1 225g červený</t>
  </si>
  <si>
    <t>Výkres A1 225g čierny</t>
  </si>
  <si>
    <t>Výkres A1 225g hnedý</t>
  </si>
  <si>
    <t>Výkres A1 225g oranžový</t>
  </si>
  <si>
    <t>Výkres A1 225g ružový</t>
  </si>
  <si>
    <t>Výkres A1 225g svetlomodrý</t>
  </si>
  <si>
    <t>Výkres A1 225g svetlozelený</t>
  </si>
  <si>
    <t>Výkres A1 225g tmavomodrý</t>
  </si>
  <si>
    <t>Výkres A1 225g tmavozelený</t>
  </si>
  <si>
    <t>Výkres A1 225g žltý</t>
  </si>
  <si>
    <t>Výkres A2 225g červený</t>
  </si>
  <si>
    <t>Výkres A2 225g čierny</t>
  </si>
  <si>
    <t>Výkres A2 225g hnedý</t>
  </si>
  <si>
    <t>Výkres A2 225g oranžový</t>
  </si>
  <si>
    <t>Výkres A2 225g ružový</t>
  </si>
  <si>
    <t>Výkres A2 225g svetlomodrý</t>
  </si>
  <si>
    <t>Výkres A2 225g svetlozelený</t>
  </si>
  <si>
    <t>Výkres A2 225g tmavomodrý</t>
  </si>
  <si>
    <t>Výkres A2 225g tmavozelený</t>
  </si>
  <si>
    <t>Výkres A2 225g žltý</t>
  </si>
  <si>
    <t>Výkres A3 225g červený</t>
  </si>
  <si>
    <t>Výkres A3 225g čierny</t>
  </si>
  <si>
    <t>Výkres A3 225g hnedý</t>
  </si>
  <si>
    <t>Výkres A3 225g oranžový</t>
  </si>
  <si>
    <t>Výkres A3 225g ružový</t>
  </si>
  <si>
    <t>Výkres A3 225g svetlomodrý</t>
  </si>
  <si>
    <t>Výkres A3 225g svetlozelený</t>
  </si>
  <si>
    <t>Výkres A3 225g tmavomodrý</t>
  </si>
  <si>
    <t>Výkres A3 225g tmavozelený</t>
  </si>
  <si>
    <t>Výkres A3 225g žltý</t>
  </si>
  <si>
    <t>Výkres A4 225g červený</t>
  </si>
  <si>
    <t>Výkres A4 225g čierny</t>
  </si>
  <si>
    <t>Výkres A4 225g hnedý</t>
  </si>
  <si>
    <t>Výkres A4 225g oranžový</t>
  </si>
  <si>
    <t>Výkres A4 225g ružový</t>
  </si>
  <si>
    <t>Výkres A4 225g svetlomodrý</t>
  </si>
  <si>
    <t>Výkres A4 225g svetlozelený</t>
  </si>
  <si>
    <t>Výkres A4 225g tmavomodrý</t>
  </si>
  <si>
    <t>Výkres A4 225g tmavozelený</t>
  </si>
  <si>
    <t>Výkres A4 225g žltý</t>
  </si>
  <si>
    <t>Zvýrazňovač CP8552 zelený</t>
  </si>
  <si>
    <t>Zvýrazňovač CP8552 oranžový</t>
  </si>
  <si>
    <t>Zvýrazňovač CP8552 ružový</t>
  </si>
  <si>
    <t>Zvýrazňovač CP8552 žltý</t>
  </si>
  <si>
    <t>Zvýrazňovač CP8552 sada 4ks</t>
  </si>
  <si>
    <t>Objednávka - Zostavy 16,60€</t>
  </si>
  <si>
    <t>MŠ</t>
  </si>
  <si>
    <t>1.ročník</t>
  </si>
  <si>
    <t>2.ročník</t>
  </si>
  <si>
    <t>Zošity</t>
  </si>
  <si>
    <t>Náčrtníky</t>
  </si>
  <si>
    <t>Gumy</t>
  </si>
  <si>
    <t>Krieda</t>
  </si>
  <si>
    <t>Skl.</t>
  </si>
  <si>
    <t>Základná</t>
  </si>
  <si>
    <t>Poč</t>
  </si>
  <si>
    <t>Cena s DPH</t>
  </si>
  <si>
    <t>čís.</t>
  </si>
  <si>
    <t>zostava</t>
  </si>
  <si>
    <t>Spolu</t>
  </si>
  <si>
    <t>ks2</t>
  </si>
  <si>
    <t>Skicáre</t>
  </si>
  <si>
    <t>Vodové farby</t>
  </si>
  <si>
    <t>Strúhadlá</t>
  </si>
  <si>
    <t>Temperové farby</t>
  </si>
  <si>
    <t>Prstové farby</t>
  </si>
  <si>
    <t>Dvojhárky</t>
  </si>
  <si>
    <t>Štetce</t>
  </si>
  <si>
    <t>Tuhy</t>
  </si>
  <si>
    <t>Papier milimetrový</t>
  </si>
  <si>
    <t>Papier farebný</t>
  </si>
  <si>
    <t>Perá guľočkové</t>
  </si>
  <si>
    <t>Maliarske palety a poháre na vodu</t>
  </si>
  <si>
    <t>Cena za žiaka :</t>
  </si>
  <si>
    <t>Plastelíny</t>
  </si>
  <si>
    <t>Podložky na modelovanie</t>
  </si>
  <si>
    <t>3.ročník</t>
  </si>
  <si>
    <t>4.ročník</t>
  </si>
  <si>
    <t>5.ročník</t>
  </si>
  <si>
    <t>Zošity Economy - z recyklovaného papiera</t>
  </si>
  <si>
    <t>Perá gumovacie</t>
  </si>
  <si>
    <t>Rúčky a pierka</t>
  </si>
  <si>
    <t>Perá bombičkové</t>
  </si>
  <si>
    <t>Tuše technické - na kreslenie</t>
  </si>
  <si>
    <t>Rollery</t>
  </si>
  <si>
    <t>Perá gélové</t>
  </si>
  <si>
    <t>Kružidlá</t>
  </si>
  <si>
    <t>Zvýrazňovače</t>
  </si>
  <si>
    <t>Pravítka</t>
  </si>
  <si>
    <t>Záznamové knihy - zošity s tvrdou obálkou</t>
  </si>
  <si>
    <t>Uhlomery</t>
  </si>
  <si>
    <t>Papier krepový</t>
  </si>
  <si>
    <t>Zmizíky</t>
  </si>
  <si>
    <t>Lepidlá</t>
  </si>
  <si>
    <t>Náplne do pier</t>
  </si>
  <si>
    <t>Výkres biely</t>
  </si>
  <si>
    <t>Atramenty - do plniacich pier</t>
  </si>
  <si>
    <t>Papier vlnitý</t>
  </si>
  <si>
    <t>6.ročník</t>
  </si>
  <si>
    <t>7.ročník</t>
  </si>
  <si>
    <t>8.ročník</t>
  </si>
  <si>
    <t>Pásky</t>
  </si>
  <si>
    <t>Pastelky</t>
  </si>
  <si>
    <t>Nožnice školské</t>
  </si>
  <si>
    <t>Výkres farebný</t>
  </si>
  <si>
    <t>Papier kancelársky a baliaci</t>
  </si>
  <si>
    <t>Bloky</t>
  </si>
  <si>
    <t>Peračníky</t>
  </si>
  <si>
    <t>Kalkulačky</t>
  </si>
  <si>
    <t>Obaly</t>
  </si>
  <si>
    <t>Dosky</t>
  </si>
  <si>
    <t>Boxy na zošity</t>
  </si>
  <si>
    <t>Fixky</t>
  </si>
  <si>
    <t>Podložky - na písanie</t>
  </si>
  <si>
    <t>Obrusy</t>
  </si>
  <si>
    <t>Flašky, boxy na jedlo</t>
  </si>
  <si>
    <t>Ceruzky a pentelky</t>
  </si>
  <si>
    <t>Tašky</t>
  </si>
  <si>
    <t>Voskovky</t>
  </si>
  <si>
    <t>Vrecká, Zástery</t>
  </si>
  <si>
    <t>9.ročník</t>
  </si>
  <si>
    <t>Objednávkový sumár</t>
  </si>
  <si>
    <t>Fakturačná adresa</t>
  </si>
  <si>
    <t>Názov:</t>
  </si>
  <si>
    <t>Objednávka súčet v €</t>
  </si>
  <si>
    <t>Počet žiakov</t>
  </si>
  <si>
    <t>Ulica :</t>
  </si>
  <si>
    <t>Obec :</t>
  </si>
  <si>
    <t>PSČ :</t>
  </si>
  <si>
    <t>IČO:</t>
  </si>
  <si>
    <t>DIČ :</t>
  </si>
  <si>
    <t>IČ DPH:</t>
  </si>
  <si>
    <t>Email:</t>
  </si>
  <si>
    <t>Tel.č. :</t>
  </si>
  <si>
    <r>
      <t>Dodacia adresa</t>
    </r>
    <r>
      <rPr>
        <b/>
        <sz val="8"/>
        <color indexed="63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- nevypĺnajte, ak je zhodná s fakt.adr.</t>
    </r>
  </si>
  <si>
    <t xml:space="preserve">  Spolu :</t>
  </si>
  <si>
    <t>Objednávkové lístky</t>
  </si>
  <si>
    <t>**  vyplnťe ak nám posielate súbor pre tlač lístkov  **</t>
  </si>
  <si>
    <t>Cena na základnú zostavu</t>
  </si>
  <si>
    <t>Počet lístkov</t>
  </si>
  <si>
    <t>Spôsob balenia :</t>
  </si>
  <si>
    <t>Balíčkovať (do tašiek)</t>
  </si>
  <si>
    <t>Spôsob dopravy :</t>
  </si>
  <si>
    <t>Rozvoz MEGGY-T  -  0 € (zadarmo)</t>
  </si>
  <si>
    <t>Spôsob platby :</t>
  </si>
  <si>
    <t>Platba prevodom - na faktúru</t>
  </si>
  <si>
    <t xml:space="preserve">Dátum objednávky : </t>
  </si>
  <si>
    <t>Kontaktná osoba</t>
  </si>
  <si>
    <t>Spolu tlačených lístkov :</t>
  </si>
  <si>
    <t>Meno :</t>
  </si>
  <si>
    <t xml:space="preserve">Dátum prinesenia lístka : </t>
  </si>
  <si>
    <t>Tlačiť rozšírenú zostavu na lístok:</t>
  </si>
  <si>
    <t>tlačiť objednávkovú zostavu na lístok:</t>
  </si>
  <si>
    <t>nie</t>
  </si>
  <si>
    <t>E-mail :</t>
  </si>
  <si>
    <t>Dodávateľ</t>
  </si>
  <si>
    <t>MEGGY-T  s.r.o.</t>
  </si>
  <si>
    <t>Jelenec 278</t>
  </si>
  <si>
    <t>SK2120924168</t>
  </si>
  <si>
    <t>951 73  Jelenec</t>
  </si>
  <si>
    <t>Počet objednávajúcich žiakov :</t>
  </si>
  <si>
    <t>mobil:</t>
  </si>
  <si>
    <t>0905 982 450</t>
  </si>
  <si>
    <t>DIČ:</t>
  </si>
  <si>
    <t>mail:</t>
  </si>
  <si>
    <t>objednavka@meggy.sk</t>
  </si>
  <si>
    <t>Objednávka</t>
  </si>
  <si>
    <t>Názov zostavy</t>
  </si>
  <si>
    <t>Celková suma za objednávku :</t>
  </si>
  <si>
    <t>Sumár za jednotlivé zostavy</t>
  </si>
  <si>
    <t>Počet objednaných zostáv :</t>
  </si>
  <si>
    <t>Počet zostáv</t>
  </si>
  <si>
    <t>DRUH TOVARU</t>
  </si>
  <si>
    <t>KUSOV</t>
  </si>
  <si>
    <t>SPOLU CENA</t>
  </si>
  <si>
    <t>Rozpis položiek</t>
  </si>
  <si>
    <t xml:space="preserve">Zvoľ zostavu ročníka : </t>
  </si>
  <si>
    <t>Tlačová zostava</t>
  </si>
  <si>
    <t xml:space="preserve">Školské potreby pre šk.rok : </t>
  </si>
  <si>
    <t xml:space="preserve">Tlačit rozširenú zostavu : </t>
  </si>
  <si>
    <t>Objednávkový lístok</t>
  </si>
  <si>
    <t>|</t>
  </si>
  <si>
    <t>Názov položky</t>
  </si>
  <si>
    <t>Ks</t>
  </si>
  <si>
    <t>J.cena</t>
  </si>
  <si>
    <t xml:space="preserve"> </t>
  </si>
  <si>
    <t>Cena zostavy :</t>
  </si>
  <si>
    <t>Meno a priezvisko žiaka :</t>
  </si>
  <si>
    <t>Podpis rodiča :</t>
  </si>
  <si>
    <t xml:space="preserve"> MEGGY-T s.r.o. - Cenník 2025</t>
  </si>
  <si>
    <t>Platný od 1.1.2025</t>
  </si>
  <si>
    <t xml:space="preserve">Názov školy : </t>
  </si>
  <si>
    <t>2025/2026</t>
  </si>
  <si>
    <t>Objednávkový lístok nie je daňový doklad.</t>
  </si>
  <si>
    <t>Obj. lístok a peniaze priniesť do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</si>
</sst>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\ [$€-41B]"/>
    <numFmt numFmtId="165" formatCode="&quot;V školskom roku &quot;@&quot; :&quot;"/>
    <numFmt numFmtId="166" formatCode="0&quot;. ročník&quot;"/>
    <numFmt numFmtId="167" formatCode="#,##0.00\ &quot;€&quot;"/>
    <numFmt numFmtId="168" formatCode="0.0"/>
    <numFmt numFmtId="169" formatCode="&quot;Počet žiakov v &quot;@&quot; :&quot;"/>
    <numFmt numFmtId="170" formatCode="&quot;Cena spolu za &quot;@&quot; :&quot;"/>
    <numFmt numFmtId="171" formatCode="00000000"/>
    <numFmt numFmtId="172" formatCode="000\ 00"/>
    <numFmt numFmtId="173" formatCode="0000000000"/>
    <numFmt numFmtId="174" formatCode="[&lt;=300000000]0#\ ##\ ##\ ##\ ##;[&gt;=900000000]0###\ ###\ ###;0##\ ###\ ##\ ##"/>
    <numFmt numFmtId="175" formatCode="&quot;Spolu za žiaka v &quot;0&quot;. roč. :&quot;"/>
    <numFmt numFmtId="176" formatCode="d/m"/>
    <numFmt numFmtId="177" formatCode="&quot;Školské potreby pre školský rok &quot;@"/>
    <numFmt numFmtId="178" formatCode="0&quot; položiek&quot;"/>
  </numFmts>
  <fonts count="5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1"/>
      <name val="Times New Roman"/>
      <family val="1"/>
      <charset val="238"/>
    </font>
    <font>
      <sz val="9"/>
      <color indexed="63"/>
      <name val="Times New Roman CE"/>
      <family val="1"/>
      <charset val="238"/>
    </font>
    <font>
      <sz val="10"/>
      <color indexed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40"/>
      <color theme="1"/>
      <name val="Segoe Print"/>
      <charset val="238"/>
    </font>
    <font>
      <sz val="10"/>
      <color theme="9" tint="0.59999389629810485"/>
      <name val="Times New Roman"/>
      <family val="1"/>
      <charset val="238"/>
    </font>
    <font>
      <sz val="16"/>
      <name val="Times New Roman"/>
      <family val="1"/>
      <charset val="238"/>
    </font>
    <font>
      <sz val="9"/>
      <color indexed="63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sz val="9"/>
      <name val="Times New Roman CE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5"/>
      <name val="Times New Roman"/>
      <family val="1"/>
      <charset val="238"/>
    </font>
    <font>
      <sz val="48"/>
      <name val="Times New Roman"/>
      <family val="1"/>
      <charset val="238"/>
    </font>
    <font>
      <sz val="2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48"/>
      <color theme="1"/>
      <name val="Times New Roman"/>
      <family val="1"/>
      <charset val="238"/>
    </font>
    <font>
      <sz val="10"/>
      <color indexed="63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24"/>
      <color indexed="9"/>
      <name val="Arial Narrow"/>
      <family val="2"/>
      <charset val="238"/>
    </font>
    <font>
      <sz val="20"/>
      <color indexed="63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indexed="63"/>
      <name val="Arial Narrow"/>
      <family val="2"/>
      <charset val="238"/>
    </font>
    <font>
      <i/>
      <sz val="10"/>
      <color indexed="63"/>
      <name val="Arial Narrow"/>
      <family val="2"/>
      <charset val="238"/>
    </font>
    <font>
      <b/>
      <sz val="10"/>
      <color indexed="63"/>
      <name val="Arial Narrow"/>
      <family val="2"/>
      <charset val="238"/>
    </font>
    <font>
      <sz val="9.3000000000000007"/>
      <name val="Arial Narrow"/>
      <family val="2"/>
      <charset val="238"/>
    </font>
    <font>
      <sz val="10"/>
      <name val="Arial Narrow"/>
      <family val="2"/>
      <charset val="238"/>
    </font>
    <font>
      <sz val="7"/>
      <color indexed="63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8"/>
      <color indexed="63"/>
      <name val="Arial Narrow"/>
      <family val="2"/>
      <charset val="238"/>
    </font>
    <font>
      <sz val="9"/>
      <color indexed="63"/>
      <name val="Arial Narrow"/>
      <family val="2"/>
      <charset val="238"/>
    </font>
    <font>
      <b/>
      <sz val="8"/>
      <color indexed="63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rgb="FF0000F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FFFF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0">
    <xf numFmtId="0" fontId="0" fillId="0" borderId="0" xfId="0"/>
    <xf numFmtId="0" fontId="2" fillId="16" borderId="0" xfId="0" applyFont="1" applyFill="1" applyProtection="1">
      <protection hidden="1"/>
    </xf>
    <xf numFmtId="168" fontId="2" fillId="4" borderId="0" xfId="0" applyNumberFormat="1" applyFont="1" applyFill="1" applyAlignment="1" applyProtection="1">
      <alignment horizontal="right"/>
      <protection hidden="1"/>
    </xf>
    <xf numFmtId="0" fontId="9" fillId="4" borderId="0" xfId="0" applyFont="1" applyFill="1" applyProtection="1">
      <protection hidden="1"/>
    </xf>
    <xf numFmtId="168" fontId="3" fillId="4" borderId="0" xfId="0" applyNumberFormat="1" applyFont="1" applyFill="1" applyProtection="1">
      <protection hidden="1"/>
    </xf>
    <xf numFmtId="1" fontId="2" fillId="4" borderId="0" xfId="0" applyNumberFormat="1" applyFont="1" applyFill="1" applyAlignment="1" applyProtection="1">
      <alignment horizontal="right"/>
      <protection hidden="1"/>
    </xf>
    <xf numFmtId="176" fontId="2" fillId="4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3" fillId="18" borderId="0" xfId="0" applyFont="1" applyFill="1" applyProtection="1">
      <protection hidden="1"/>
    </xf>
    <xf numFmtId="0" fontId="10" fillId="18" borderId="0" xfId="0" applyFont="1" applyFill="1" applyProtection="1">
      <protection hidden="1"/>
    </xf>
    <xf numFmtId="0" fontId="10" fillId="18" borderId="0" xfId="0" applyFont="1" applyFill="1" applyAlignment="1" applyProtection="1">
      <alignment horizontal="right"/>
      <protection hidden="1"/>
    </xf>
    <xf numFmtId="0" fontId="13" fillId="18" borderId="0" xfId="0" applyFont="1" applyFill="1" applyProtection="1">
      <protection hidden="1"/>
    </xf>
    <xf numFmtId="168" fontId="2" fillId="18" borderId="0" xfId="0" applyNumberFormat="1" applyFont="1" applyFill="1" applyAlignment="1" applyProtection="1">
      <alignment horizontal="right"/>
      <protection hidden="1"/>
    </xf>
    <xf numFmtId="0" fontId="12" fillId="18" borderId="0" xfId="0" applyFont="1" applyFill="1" applyAlignment="1" applyProtection="1">
      <alignment horizontal="center" vertical="center"/>
      <protection hidden="1"/>
    </xf>
    <xf numFmtId="0" fontId="15" fillId="17" borderId="7" xfId="0" applyFont="1" applyFill="1" applyBorder="1" applyAlignment="1" applyProtection="1">
      <alignment horizontal="left"/>
      <protection hidden="1"/>
    </xf>
    <xf numFmtId="0" fontId="15" fillId="17" borderId="7" xfId="0" applyFont="1" applyFill="1" applyBorder="1" applyAlignment="1" applyProtection="1">
      <alignment horizontal="center"/>
      <protection hidden="1"/>
    </xf>
    <xf numFmtId="168" fontId="15" fillId="4" borderId="0" xfId="0" applyNumberFormat="1" applyFont="1" applyFill="1" applyAlignment="1" applyProtection="1">
      <alignment horizontal="right"/>
      <protection hidden="1"/>
    </xf>
    <xf numFmtId="1" fontId="15" fillId="4" borderId="7" xfId="0" applyNumberFormat="1" applyFont="1" applyFill="1" applyBorder="1" applyAlignment="1" applyProtection="1">
      <alignment horizontal="left"/>
      <protection hidden="1"/>
    </xf>
    <xf numFmtId="1" fontId="15" fillId="4" borderId="7" xfId="0" applyNumberFormat="1" applyFont="1" applyFill="1" applyBorder="1" applyAlignment="1" applyProtection="1">
      <alignment horizontal="right"/>
      <protection hidden="1"/>
    </xf>
    <xf numFmtId="2" fontId="15" fillId="4" borderId="7" xfId="0" applyNumberFormat="1" applyFont="1" applyFill="1" applyBorder="1" applyAlignment="1" applyProtection="1">
      <alignment horizontal="right"/>
      <protection hidden="1"/>
    </xf>
    <xf numFmtId="0" fontId="15" fillId="4" borderId="16" xfId="0" applyFont="1" applyFill="1" applyBorder="1" applyProtection="1">
      <protection hidden="1"/>
    </xf>
    <xf numFmtId="0" fontId="15" fillId="4" borderId="16" xfId="0" applyFont="1" applyFill="1" applyBorder="1" applyAlignment="1" applyProtection="1">
      <alignment horizontal="right"/>
      <protection hidden="1"/>
    </xf>
    <xf numFmtId="175" fontId="8" fillId="4" borderId="0" xfId="0" applyNumberFormat="1" applyFont="1" applyFill="1" applyProtection="1">
      <protection hidden="1"/>
    </xf>
    <xf numFmtId="0" fontId="15" fillId="4" borderId="0" xfId="0" applyFont="1" applyFill="1" applyAlignment="1" applyProtection="1">
      <alignment horizontal="right"/>
      <protection hidden="1"/>
    </xf>
    <xf numFmtId="0" fontId="18" fillId="0" borderId="0" xfId="0" applyFont="1"/>
    <xf numFmtId="0" fontId="19" fillId="0" borderId="0" xfId="0" applyFont="1" applyProtection="1">
      <protection hidden="1"/>
    </xf>
    <xf numFmtId="168" fontId="15" fillId="4" borderId="0" xfId="0" applyNumberFormat="1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1" fontId="15" fillId="4" borderId="0" xfId="0" applyNumberFormat="1" applyFont="1" applyFill="1" applyAlignment="1" applyProtection="1">
      <alignment horizontal="left"/>
      <protection hidden="1"/>
    </xf>
    <xf numFmtId="1" fontId="15" fillId="4" borderId="0" xfId="0" applyNumberFormat="1" applyFont="1" applyFill="1" applyAlignment="1" applyProtection="1">
      <alignment horizontal="right"/>
      <protection hidden="1"/>
    </xf>
    <xf numFmtId="2" fontId="15" fillId="4" borderId="0" xfId="0" applyNumberFormat="1" applyFont="1" applyFill="1" applyAlignment="1" applyProtection="1">
      <alignment horizontal="right"/>
      <protection hidden="1"/>
    </xf>
    <xf numFmtId="1" fontId="15" fillId="0" borderId="0" xfId="0" applyNumberFormat="1" applyFont="1" applyAlignment="1" applyProtection="1">
      <alignment horizontal="left"/>
      <protection hidden="1"/>
    </xf>
    <xf numFmtId="1" fontId="15" fillId="0" borderId="0" xfId="0" applyNumberFormat="1" applyFont="1" applyAlignment="1" applyProtection="1">
      <alignment horizontal="right"/>
      <protection hidden="1"/>
    </xf>
    <xf numFmtId="2" fontId="15" fillId="0" borderId="0" xfId="0" applyNumberFormat="1" applyFont="1" applyAlignment="1" applyProtection="1">
      <alignment horizontal="right"/>
      <protection hidden="1"/>
    </xf>
    <xf numFmtId="0" fontId="15" fillId="4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0" fontId="20" fillId="4" borderId="0" xfId="0" applyFont="1" applyFill="1" applyAlignment="1" applyProtection="1">
      <alignment horizontal="center" vertical="top"/>
      <protection hidden="1"/>
    </xf>
    <xf numFmtId="0" fontId="15" fillId="16" borderId="0" xfId="0" applyFont="1" applyFill="1" applyProtection="1"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Alignment="1" applyProtection="1">
      <alignment textRotation="90"/>
      <protection hidden="1"/>
    </xf>
    <xf numFmtId="4" fontId="24" fillId="21" borderId="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0" xfId="0" applyNumberFormat="1" applyFont="1" applyAlignment="1" applyProtection="1">
      <alignment horizontal="center" vertical="center" textRotation="90"/>
      <protection hidden="1"/>
    </xf>
    <xf numFmtId="4" fontId="25" fillId="21" borderId="7" xfId="0" applyNumberFormat="1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6" fillId="21" borderId="7" xfId="0" applyFont="1" applyFill="1" applyBorder="1" applyAlignment="1" applyProtection="1">
      <alignment horizontal="center"/>
      <protection hidden="1"/>
    </xf>
    <xf numFmtId="0" fontId="27" fillId="21" borderId="7" xfId="0" applyFont="1" applyFill="1" applyBorder="1" applyAlignment="1" applyProtection="1">
      <alignment horizontal="center"/>
      <protection hidden="1"/>
    </xf>
    <xf numFmtId="4" fontId="27" fillId="21" borderId="7" xfId="0" applyNumberFormat="1" applyFont="1" applyFill="1" applyBorder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3" fillId="0" borderId="0" xfId="0" applyNumberFormat="1" applyFont="1" applyAlignment="1" applyProtection="1">
      <alignment horizontal="left" vertical="center"/>
      <protection hidden="1"/>
    </xf>
    <xf numFmtId="4" fontId="3" fillId="0" borderId="0" xfId="0" applyNumberFormat="1" applyFont="1" applyAlignment="1" applyProtection="1">
      <alignment horizontal="right" vertical="center"/>
      <protection hidden="1"/>
    </xf>
    <xf numFmtId="167" fontId="3" fillId="0" borderId="0" xfId="0" applyNumberFormat="1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right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1" fontId="10" fillId="0" borderId="0" xfId="0" applyNumberFormat="1" applyFont="1" applyProtection="1">
      <protection hidden="1"/>
    </xf>
    <xf numFmtId="0" fontId="32" fillId="18" borderId="0" xfId="0" applyFont="1" applyFill="1"/>
    <xf numFmtId="0" fontId="33" fillId="21" borderId="7" xfId="0" applyFont="1" applyFill="1" applyBorder="1" applyAlignment="1" applyProtection="1">
      <alignment horizontal="left"/>
      <protection hidden="1"/>
    </xf>
    <xf numFmtId="16" fontId="10" fillId="18" borderId="0" xfId="0" applyNumberFormat="1" applyFont="1" applyFill="1" applyProtection="1">
      <protection hidden="1"/>
    </xf>
    <xf numFmtId="0" fontId="35" fillId="8" borderId="7" xfId="0" applyFont="1" applyFill="1" applyBorder="1" applyAlignment="1" applyProtection="1">
      <alignment horizontal="center" vertical="center"/>
      <protection hidden="1"/>
    </xf>
    <xf numFmtId="0" fontId="35" fillId="10" borderId="0" xfId="1" applyFont="1" applyFill="1"/>
    <xf numFmtId="0" fontId="35" fillId="2" borderId="0" xfId="1" applyFont="1" applyFill="1"/>
    <xf numFmtId="0" fontId="35" fillId="3" borderId="0" xfId="1" applyFont="1" applyFill="1"/>
    <xf numFmtId="0" fontId="38" fillId="4" borderId="0" xfId="1" applyFont="1" applyFill="1" applyAlignment="1">
      <alignment horizontal="left"/>
    </xf>
    <xf numFmtId="0" fontId="35" fillId="4" borderId="0" xfId="1" applyFont="1" applyFill="1" applyAlignment="1">
      <alignment horizontal="center"/>
    </xf>
    <xf numFmtId="1" fontId="35" fillId="4" borderId="0" xfId="1" applyNumberFormat="1" applyFont="1" applyFill="1" applyAlignment="1">
      <alignment horizontal="center"/>
    </xf>
    <xf numFmtId="164" fontId="35" fillId="4" borderId="0" xfId="1" applyNumberFormat="1" applyFont="1" applyFill="1" applyAlignment="1">
      <alignment horizontal="left"/>
    </xf>
    <xf numFmtId="164" fontId="35" fillId="4" borderId="0" xfId="1" applyNumberFormat="1" applyFont="1" applyFill="1" applyAlignment="1">
      <alignment horizontal="center"/>
    </xf>
    <xf numFmtId="2" fontId="35" fillId="4" borderId="0" xfId="1" applyNumberFormat="1" applyFont="1" applyFill="1" applyAlignment="1">
      <alignment horizontal="center"/>
    </xf>
    <xf numFmtId="0" fontId="39" fillId="0" borderId="0" xfId="0" applyFont="1"/>
    <xf numFmtId="0" fontId="35" fillId="2" borderId="0" xfId="1" applyFont="1" applyFill="1" applyAlignment="1">
      <alignment horizontal="left"/>
    </xf>
    <xf numFmtId="1" fontId="40" fillId="2" borderId="0" xfId="1" applyNumberFormat="1" applyFont="1" applyFill="1" applyAlignment="1">
      <alignment horizontal="left"/>
    </xf>
    <xf numFmtId="0" fontId="40" fillId="2" borderId="0" xfId="1" applyFont="1" applyFill="1"/>
    <xf numFmtId="0" fontId="41" fillId="4" borderId="0" xfId="1" applyFont="1" applyFill="1" applyAlignment="1">
      <alignment horizontal="left" vertical="center"/>
    </xf>
    <xf numFmtId="0" fontId="42" fillId="4" borderId="0" xfId="1" applyFont="1" applyFill="1" applyAlignment="1">
      <alignment horizontal="center" vertical="center"/>
    </xf>
    <xf numFmtId="1" fontId="42" fillId="4" borderId="0" xfId="1" applyNumberFormat="1" applyFont="1" applyFill="1" applyAlignment="1">
      <alignment horizontal="center" vertical="center"/>
    </xf>
    <xf numFmtId="164" fontId="42" fillId="4" borderId="0" xfId="1" applyNumberFormat="1" applyFont="1" applyFill="1" applyAlignment="1">
      <alignment horizontal="left" vertical="center"/>
    </xf>
    <xf numFmtId="164" fontId="42" fillId="4" borderId="0" xfId="1" applyNumberFormat="1" applyFont="1" applyFill="1" applyAlignment="1">
      <alignment horizontal="center" vertical="center"/>
    </xf>
    <xf numFmtId="2" fontId="42" fillId="4" borderId="0" xfId="1" applyNumberFormat="1" applyFont="1" applyFill="1" applyAlignment="1">
      <alignment horizontal="center" vertical="center"/>
    </xf>
    <xf numFmtId="0" fontId="35" fillId="4" borderId="0" xfId="1" applyFont="1" applyFill="1"/>
    <xf numFmtId="0" fontId="35" fillId="2" borderId="11" xfId="1" applyFont="1" applyFill="1" applyBorder="1"/>
    <xf numFmtId="1" fontId="35" fillId="6" borderId="7" xfId="1" applyNumberFormat="1" applyFont="1" applyFill="1" applyBorder="1" applyAlignment="1">
      <alignment horizontal="center" vertical="center"/>
    </xf>
    <xf numFmtId="2" fontId="35" fillId="11" borderId="7" xfId="1" applyNumberFormat="1" applyFont="1" applyFill="1" applyBorder="1" applyAlignment="1">
      <alignment horizontal="center" vertical="center"/>
    </xf>
    <xf numFmtId="0" fontId="53" fillId="0" borderId="0" xfId="0" applyFont="1"/>
    <xf numFmtId="0" fontId="53" fillId="0" borderId="0" xfId="0" applyFont="1" applyAlignment="1">
      <alignment horizontal="right"/>
    </xf>
    <xf numFmtId="0" fontId="56" fillId="0" borderId="0" xfId="0" applyFont="1" applyProtection="1">
      <protection hidden="1"/>
    </xf>
    <xf numFmtId="1" fontId="53" fillId="0" borderId="0" xfId="0" applyNumberFormat="1" applyFont="1"/>
    <xf numFmtId="0" fontId="53" fillId="0" borderId="0" xfId="0" applyFont="1" applyProtection="1">
      <protection hidden="1"/>
    </xf>
    <xf numFmtId="0" fontId="53" fillId="0" borderId="0" xfId="0" applyFont="1" applyAlignment="1" applyProtection="1">
      <alignment horizontal="right"/>
      <protection hidden="1"/>
    </xf>
    <xf numFmtId="2" fontId="53" fillId="0" borderId="0" xfId="0" applyNumberFormat="1" applyFont="1"/>
    <xf numFmtId="0" fontId="53" fillId="0" borderId="0" xfId="0" applyFont="1" applyAlignment="1">
      <alignment horizontal="center"/>
    </xf>
    <xf numFmtId="0" fontId="36" fillId="0" borderId="0" xfId="0" applyFont="1" applyProtection="1">
      <protection hidden="1"/>
    </xf>
    <xf numFmtId="0" fontId="53" fillId="0" borderId="20" xfId="0" applyFont="1" applyBorder="1" applyAlignment="1" applyProtection="1">
      <alignment textRotation="90"/>
      <protection hidden="1"/>
    </xf>
    <xf numFmtId="0" fontId="53" fillId="0" borderId="8" xfId="0" applyFont="1" applyBorder="1" applyAlignment="1" applyProtection="1">
      <alignment textRotation="90"/>
      <protection hidden="1"/>
    </xf>
    <xf numFmtId="0" fontId="53" fillId="19" borderId="8" xfId="0" applyFont="1" applyFill="1" applyBorder="1" applyAlignment="1" applyProtection="1">
      <alignment textRotation="90"/>
      <protection hidden="1"/>
    </xf>
    <xf numFmtId="0" fontId="53" fillId="19" borderId="9" xfId="0" applyFont="1" applyFill="1" applyBorder="1" applyAlignment="1" applyProtection="1">
      <alignment textRotation="90"/>
      <protection hidden="1"/>
    </xf>
    <xf numFmtId="0" fontId="53" fillId="0" borderId="0" xfId="0" applyFont="1" applyAlignment="1" applyProtection="1">
      <alignment horizontal="center"/>
      <protection hidden="1"/>
    </xf>
    <xf numFmtId="2" fontId="53" fillId="0" borderId="0" xfId="0" applyNumberFormat="1" applyFont="1" applyProtection="1">
      <protection hidden="1"/>
    </xf>
    <xf numFmtId="0" fontId="53" fillId="0" borderId="3" xfId="0" applyFont="1" applyBorder="1" applyProtection="1">
      <protection hidden="1"/>
    </xf>
    <xf numFmtId="0" fontId="53" fillId="0" borderId="7" xfId="0" applyFont="1" applyBorder="1" applyProtection="1">
      <protection hidden="1"/>
    </xf>
    <xf numFmtId="0" fontId="53" fillId="0" borderId="1" xfId="0" applyFont="1" applyBorder="1" applyProtection="1">
      <protection hidden="1"/>
    </xf>
    <xf numFmtId="0" fontId="53" fillId="0" borderId="19" xfId="0" applyFont="1" applyBorder="1" applyProtection="1">
      <protection hidden="1"/>
    </xf>
    <xf numFmtId="0" fontId="57" fillId="0" borderId="0" xfId="0" applyFont="1" applyProtection="1">
      <protection hidden="1"/>
    </xf>
    <xf numFmtId="165" fontId="39" fillId="5" borderId="2" xfId="0" applyNumberFormat="1" applyFont="1" applyFill="1" applyBorder="1" applyAlignment="1" applyProtection="1">
      <alignment vertical="center"/>
      <protection locked="0"/>
    </xf>
    <xf numFmtId="0" fontId="39" fillId="10" borderId="0" xfId="0" applyFont="1" applyFill="1" applyAlignment="1">
      <alignment vertical="center"/>
    </xf>
    <xf numFmtId="0" fontId="35" fillId="2" borderId="0" xfId="1" applyFont="1" applyFill="1" applyAlignment="1" applyProtection="1">
      <alignment vertical="center"/>
      <protection hidden="1"/>
    </xf>
    <xf numFmtId="0" fontId="35" fillId="3" borderId="0" xfId="1" applyFont="1" applyFill="1" applyAlignment="1">
      <alignment vertical="center"/>
    </xf>
    <xf numFmtId="0" fontId="42" fillId="14" borderId="4" xfId="1" applyFont="1" applyFill="1" applyBorder="1" applyAlignment="1">
      <alignment vertical="center"/>
    </xf>
    <xf numFmtId="0" fontId="39" fillId="14" borderId="0" xfId="0" applyFont="1" applyFill="1" applyAlignment="1">
      <alignment vertical="center"/>
    </xf>
    <xf numFmtId="2" fontId="42" fillId="14" borderId="4" xfId="1" applyNumberFormat="1" applyFont="1" applyFill="1" applyBorder="1" applyAlignment="1">
      <alignment horizontal="center" vertical="center"/>
    </xf>
    <xf numFmtId="0" fontId="42" fillId="14" borderId="0" xfId="1" applyFont="1" applyFill="1" applyAlignment="1">
      <alignment vertical="center"/>
    </xf>
    <xf numFmtId="2" fontId="42" fillId="14" borderId="0" xfId="1" applyNumberFormat="1" applyFont="1" applyFill="1" applyAlignment="1">
      <alignment horizontal="center" vertical="center"/>
    </xf>
    <xf numFmtId="0" fontId="35" fillId="4" borderId="0" xfId="1" applyFont="1" applyFill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5" fillId="4" borderId="7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vertical="center"/>
    </xf>
    <xf numFmtId="2" fontId="35" fillId="4" borderId="7" xfId="1" applyNumberFormat="1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35" fillId="20" borderId="17" xfId="0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0" fontId="35" fillId="7" borderId="17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6" fillId="2" borderId="0" xfId="1" applyFont="1" applyFill="1" applyAlignment="1" applyProtection="1">
      <alignment vertical="center"/>
      <protection hidden="1"/>
    </xf>
    <xf numFmtId="0" fontId="35" fillId="7" borderId="9" xfId="0" applyFont="1" applyFill="1" applyBorder="1" applyAlignment="1">
      <alignment horizontal="center" vertical="center"/>
    </xf>
    <xf numFmtId="0" fontId="47" fillId="22" borderId="23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/>
    </xf>
    <xf numFmtId="168" fontId="35" fillId="9" borderId="7" xfId="0" applyNumberFormat="1" applyFont="1" applyFill="1" applyBorder="1" applyAlignment="1">
      <alignment vertical="center"/>
    </xf>
    <xf numFmtId="0" fontId="35" fillId="9" borderId="2" xfId="0" applyFont="1" applyFill="1" applyBorder="1" applyAlignment="1">
      <alignment horizontal="right" vertical="center"/>
    </xf>
    <xf numFmtId="2" fontId="35" fillId="9" borderId="7" xfId="0" applyNumberFormat="1" applyFont="1" applyFill="1" applyBorder="1" applyAlignment="1" applyProtection="1">
      <alignment horizontal="right" vertical="center"/>
      <protection hidden="1"/>
    </xf>
    <xf numFmtId="2" fontId="35" fillId="9" borderId="7" xfId="0" applyNumberFormat="1" applyFont="1" applyFill="1" applyBorder="1" applyAlignment="1">
      <alignment horizontal="right" vertical="center"/>
    </xf>
    <xf numFmtId="0" fontId="39" fillId="23" borderId="22" xfId="0" applyFont="1" applyFill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5" fillId="9" borderId="7" xfId="1" applyFont="1" applyFill="1" applyBorder="1" applyAlignment="1">
      <alignment vertical="center"/>
    </xf>
    <xf numFmtId="0" fontId="35" fillId="9" borderId="7" xfId="0" applyFont="1" applyFill="1" applyBorder="1" applyAlignment="1">
      <alignment horizontal="right" vertical="center"/>
    </xf>
    <xf numFmtId="2" fontId="35" fillId="4" borderId="0" xfId="1" applyNumberFormat="1" applyFont="1" applyFill="1" applyAlignment="1">
      <alignment horizontal="center" vertical="center"/>
    </xf>
    <xf numFmtId="0" fontId="35" fillId="0" borderId="1" xfId="1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5" fillId="2" borderId="0" xfId="1" applyFont="1" applyFill="1" applyAlignment="1">
      <alignment vertical="center"/>
    </xf>
    <xf numFmtId="0" fontId="35" fillId="2" borderId="11" xfId="1" applyFont="1" applyFill="1" applyBorder="1" applyAlignment="1">
      <alignment vertical="center"/>
    </xf>
    <xf numFmtId="0" fontId="35" fillId="10" borderId="0" xfId="1" applyFont="1" applyFill="1" applyAlignment="1" applyProtection="1">
      <alignment vertical="center"/>
      <protection hidden="1"/>
    </xf>
    <xf numFmtId="168" fontId="35" fillId="2" borderId="0" xfId="1" applyNumberFormat="1" applyFont="1" applyFill="1" applyAlignment="1">
      <alignment horizontal="right" vertical="center"/>
    </xf>
    <xf numFmtId="0" fontId="35" fillId="2" borderId="0" xfId="1" applyFont="1" applyFill="1" applyAlignment="1">
      <alignment horizontal="left" vertical="center"/>
    </xf>
    <xf numFmtId="1" fontId="40" fillId="2" borderId="0" xfId="1" applyNumberFormat="1" applyFont="1" applyFill="1" applyAlignment="1">
      <alignment horizontal="left" vertical="center"/>
    </xf>
    <xf numFmtId="0" fontId="40" fillId="2" borderId="0" xfId="1" applyFont="1" applyFill="1" applyAlignment="1">
      <alignment vertical="center"/>
    </xf>
    <xf numFmtId="0" fontId="35" fillId="2" borderId="0" xfId="1" applyFont="1" applyFill="1" applyAlignment="1" applyProtection="1">
      <alignment horizontal="left" vertical="center"/>
      <protection hidden="1"/>
    </xf>
    <xf numFmtId="0" fontId="35" fillId="3" borderId="1" xfId="1" applyFont="1" applyFill="1" applyBorder="1" applyAlignment="1">
      <alignment horizontal="center" vertical="center"/>
    </xf>
    <xf numFmtId="0" fontId="35" fillId="3" borderId="7" xfId="1" applyFont="1" applyFill="1" applyBorder="1" applyAlignment="1">
      <alignment horizontal="center" vertical="center"/>
    </xf>
    <xf numFmtId="168" fontId="35" fillId="9" borderId="1" xfId="0" applyNumberFormat="1" applyFont="1" applyFill="1" applyBorder="1" applyAlignment="1">
      <alignment vertical="center"/>
    </xf>
    <xf numFmtId="0" fontId="35" fillId="2" borderId="0" xfId="1" applyFont="1" applyFill="1" applyAlignment="1">
      <alignment horizontal="right" vertical="center"/>
    </xf>
    <xf numFmtId="0" fontId="42" fillId="15" borderId="0" xfId="1" applyFont="1" applyFill="1" applyAlignment="1">
      <alignment vertical="center"/>
    </xf>
    <xf numFmtId="0" fontId="44" fillId="10" borderId="0" xfId="0" applyFont="1" applyFill="1" applyAlignment="1">
      <alignment vertical="center"/>
    </xf>
    <xf numFmtId="0" fontId="35" fillId="12" borderId="7" xfId="1" applyFont="1" applyFill="1" applyBorder="1" applyAlignment="1">
      <alignment vertical="center"/>
    </xf>
    <xf numFmtId="171" fontId="44" fillId="10" borderId="0" xfId="0" applyNumberFormat="1" applyFont="1" applyFill="1" applyAlignment="1">
      <alignment vertical="center"/>
    </xf>
    <xf numFmtId="0" fontId="35" fillId="12" borderId="7" xfId="1" applyFont="1" applyFill="1" applyBorder="1" applyAlignment="1">
      <alignment horizontal="left" vertical="center"/>
    </xf>
    <xf numFmtId="0" fontId="35" fillId="13" borderId="7" xfId="1" applyFont="1" applyFill="1" applyBorder="1" applyAlignment="1">
      <alignment horizontal="left" vertical="center"/>
    </xf>
    <xf numFmtId="0" fontId="49" fillId="6" borderId="7" xfId="1" applyFont="1" applyFill="1" applyBorder="1" applyAlignment="1">
      <alignment horizontal="center" vertical="center"/>
    </xf>
    <xf numFmtId="2" fontId="35" fillId="11" borderId="7" xfId="1" applyNumberFormat="1" applyFont="1" applyFill="1" applyBorder="1" applyAlignment="1">
      <alignment horizontal="right" vertical="center"/>
    </xf>
    <xf numFmtId="166" fontId="49" fillId="6" borderId="7" xfId="1" applyNumberFormat="1" applyFont="1" applyFill="1" applyBorder="1" applyAlignment="1">
      <alignment horizontal="center" vertical="center"/>
    </xf>
    <xf numFmtId="2" fontId="35" fillId="9" borderId="7" xfId="1" applyNumberFormat="1" applyFont="1" applyFill="1" applyBorder="1" applyAlignment="1">
      <alignment horizontal="right" vertical="center"/>
    </xf>
    <xf numFmtId="0" fontId="35" fillId="10" borderId="0" xfId="1" applyFont="1" applyFill="1" applyAlignment="1">
      <alignment vertical="center"/>
    </xf>
    <xf numFmtId="0" fontId="49" fillId="6" borderId="12" xfId="1" applyFont="1" applyFill="1" applyBorder="1" applyAlignment="1">
      <alignment horizontal="center" vertical="center"/>
    </xf>
    <xf numFmtId="2" fontId="35" fillId="11" borderId="12" xfId="1" applyNumberFormat="1" applyFont="1" applyFill="1" applyBorder="1" applyAlignment="1">
      <alignment horizontal="right" vertical="center"/>
    </xf>
    <xf numFmtId="0" fontId="35" fillId="12" borderId="8" xfId="1" applyFont="1" applyFill="1" applyBorder="1" applyAlignment="1">
      <alignment vertical="center"/>
    </xf>
    <xf numFmtId="0" fontId="35" fillId="6" borderId="21" xfId="1" applyFont="1" applyFill="1" applyBorder="1" applyAlignment="1">
      <alignment vertical="center"/>
    </xf>
    <xf numFmtId="2" fontId="35" fillId="11" borderId="21" xfId="1" applyNumberFormat="1" applyFont="1" applyFill="1" applyBorder="1" applyAlignment="1">
      <alignment horizontal="right" vertical="center"/>
    </xf>
    <xf numFmtId="0" fontId="46" fillId="2" borderId="0" xfId="1" applyFont="1" applyFill="1" applyAlignment="1">
      <alignment vertical="center"/>
    </xf>
    <xf numFmtId="0" fontId="46" fillId="2" borderId="10" xfId="1" applyFont="1" applyFill="1" applyBorder="1" applyAlignment="1">
      <alignment vertical="center"/>
    </xf>
    <xf numFmtId="0" fontId="42" fillId="13" borderId="4" xfId="1" applyFont="1" applyFill="1" applyBorder="1" applyAlignment="1">
      <alignment vertical="center"/>
    </xf>
    <xf numFmtId="1" fontId="35" fillId="13" borderId="7" xfId="1" applyNumberFormat="1" applyFont="1" applyFill="1" applyBorder="1" applyAlignment="1">
      <alignment vertical="center"/>
    </xf>
    <xf numFmtId="0" fontId="54" fillId="10" borderId="0" xfId="0" applyFont="1" applyFill="1" applyAlignment="1">
      <alignment vertical="center"/>
    </xf>
    <xf numFmtId="0" fontId="55" fillId="13" borderId="0" xfId="0" applyFont="1" applyFill="1" applyAlignment="1">
      <alignment vertical="center"/>
    </xf>
    <xf numFmtId="0" fontId="39" fillId="13" borderId="0" xfId="0" applyFont="1" applyFill="1" applyAlignment="1">
      <alignment vertical="center"/>
    </xf>
    <xf numFmtId="0" fontId="35" fillId="2" borderId="19" xfId="1" applyFont="1" applyFill="1" applyBorder="1" applyAlignment="1">
      <alignment vertical="center"/>
    </xf>
    <xf numFmtId="0" fontId="39" fillId="13" borderId="0" xfId="0" applyFont="1" applyFill="1" applyAlignment="1">
      <alignment horizontal="left" vertical="center"/>
    </xf>
    <xf numFmtId="3" fontId="39" fillId="13" borderId="0" xfId="0" quotePrefix="1" applyNumberFormat="1" applyFont="1" applyFill="1" applyAlignment="1">
      <alignment vertical="center"/>
    </xf>
    <xf numFmtId="0" fontId="39" fillId="13" borderId="0" xfId="0" quotePrefix="1" applyFont="1" applyFill="1" applyAlignment="1">
      <alignment horizontal="left" vertical="center"/>
    </xf>
    <xf numFmtId="14" fontId="26" fillId="0" borderId="0" xfId="0" applyNumberFormat="1" applyFont="1" applyAlignment="1" applyProtection="1">
      <alignment horizontal="left"/>
      <protection hidden="1"/>
    </xf>
    <xf numFmtId="0" fontId="53" fillId="0" borderId="0" xfId="0" applyFont="1" applyAlignment="1">
      <alignment horizontal="center"/>
    </xf>
    <xf numFmtId="0" fontId="35" fillId="4" borderId="1" xfId="1" applyFont="1" applyFill="1" applyBorder="1" applyAlignment="1" applyProtection="1">
      <alignment horizontal="left" vertical="center"/>
      <protection locked="0"/>
    </xf>
    <xf numFmtId="0" fontId="35" fillId="4" borderId="2" xfId="1" applyFont="1" applyFill="1" applyBorder="1" applyAlignment="1" applyProtection="1">
      <alignment horizontal="left" vertical="center"/>
      <protection locked="0"/>
    </xf>
    <xf numFmtId="0" fontId="35" fillId="4" borderId="3" xfId="1" applyFont="1" applyFill="1" applyBorder="1" applyAlignment="1" applyProtection="1">
      <alignment horizontal="left" vertical="center"/>
      <protection locked="0"/>
    </xf>
    <xf numFmtId="174" fontId="44" fillId="4" borderId="1" xfId="0" applyNumberFormat="1" applyFont="1" applyFill="1" applyBorder="1" applyAlignment="1" applyProtection="1">
      <alignment horizontal="left" vertical="center"/>
      <protection locked="0"/>
    </xf>
    <xf numFmtId="174" fontId="44" fillId="4" borderId="2" xfId="0" applyNumberFormat="1" applyFont="1" applyFill="1" applyBorder="1" applyAlignment="1" applyProtection="1">
      <alignment horizontal="left" vertical="center"/>
      <protection locked="0"/>
    </xf>
    <xf numFmtId="174" fontId="44" fillId="4" borderId="3" xfId="0" applyNumberFormat="1" applyFont="1" applyFill="1" applyBorder="1" applyAlignment="1" applyProtection="1">
      <alignment horizontal="left" vertical="center"/>
      <protection locked="0"/>
    </xf>
    <xf numFmtId="0" fontId="44" fillId="4" borderId="1" xfId="2" applyFont="1" applyFill="1" applyBorder="1" applyAlignment="1" applyProtection="1">
      <alignment horizontal="left" vertical="center"/>
      <protection locked="0"/>
    </xf>
    <xf numFmtId="0" fontId="44" fillId="4" borderId="2" xfId="2" applyFont="1" applyFill="1" applyBorder="1" applyAlignment="1" applyProtection="1">
      <alignment horizontal="left" vertical="center"/>
      <protection locked="0"/>
    </xf>
    <xf numFmtId="0" fontId="44" fillId="4" borderId="3" xfId="2" applyFont="1" applyFill="1" applyBorder="1" applyAlignment="1" applyProtection="1">
      <alignment horizontal="left" vertical="center"/>
      <protection locked="0"/>
    </xf>
    <xf numFmtId="0" fontId="48" fillId="5" borderId="0" xfId="1" applyFont="1" applyFill="1" applyAlignment="1" applyProtection="1">
      <alignment horizontal="center" vertical="center"/>
      <protection hidden="1"/>
    </xf>
    <xf numFmtId="0" fontId="48" fillId="5" borderId="4" xfId="1" applyFont="1" applyFill="1" applyBorder="1" applyAlignment="1" applyProtection="1">
      <alignment horizontal="center" vertical="center"/>
      <protection hidden="1"/>
    </xf>
    <xf numFmtId="0" fontId="35" fillId="7" borderId="6" xfId="0" applyFont="1" applyFill="1" applyBorder="1" applyAlignment="1">
      <alignment horizontal="right" vertical="center"/>
    </xf>
    <xf numFmtId="0" fontId="35" fillId="7" borderId="16" xfId="0" applyFont="1" applyFill="1" applyBorder="1" applyAlignment="1">
      <alignment horizontal="right" vertical="center"/>
    </xf>
    <xf numFmtId="14" fontId="53" fillId="0" borderId="1" xfId="0" applyNumberFormat="1" applyFont="1" applyBorder="1" applyAlignment="1" applyProtection="1">
      <alignment horizontal="center" vertical="center"/>
      <protection locked="0"/>
    </xf>
    <xf numFmtId="14" fontId="53" fillId="0" borderId="2" xfId="0" applyNumberFormat="1" applyFont="1" applyBorder="1" applyAlignment="1" applyProtection="1">
      <alignment horizontal="center" vertical="center"/>
      <protection locked="0"/>
    </xf>
    <xf numFmtId="14" fontId="53" fillId="0" borderId="3" xfId="0" applyNumberFormat="1" applyFont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right" vertical="center"/>
    </xf>
    <xf numFmtId="0" fontId="35" fillId="7" borderId="3" xfId="0" applyFont="1" applyFill="1" applyBorder="1" applyAlignment="1">
      <alignment horizontal="right" vertical="center"/>
    </xf>
    <xf numFmtId="0" fontId="35" fillId="0" borderId="1" xfId="1" applyFont="1" applyBorder="1" applyAlignment="1" applyProtection="1">
      <alignment horizontal="center" vertical="center"/>
      <protection locked="0"/>
    </xf>
    <xf numFmtId="0" fontId="35" fillId="0" borderId="2" xfId="1" applyFont="1" applyBorder="1" applyAlignment="1" applyProtection="1">
      <alignment horizontal="center" vertical="center"/>
      <protection locked="0"/>
    </xf>
    <xf numFmtId="0" fontId="35" fillId="0" borderId="3" xfId="1" applyFont="1" applyBorder="1" applyAlignment="1" applyProtection="1">
      <alignment horizontal="center" vertical="center"/>
      <protection locked="0"/>
    </xf>
    <xf numFmtId="1" fontId="35" fillId="6" borderId="6" xfId="1" applyNumberFormat="1" applyFont="1" applyFill="1" applyBorder="1" applyAlignment="1">
      <alignment horizontal="right" vertical="center"/>
    </xf>
    <xf numFmtId="1" fontId="35" fillId="6" borderId="19" xfId="1" applyNumberFormat="1" applyFont="1" applyFill="1" applyBorder="1" applyAlignment="1">
      <alignment horizontal="right" vertical="center"/>
    </xf>
    <xf numFmtId="0" fontId="39" fillId="9" borderId="7" xfId="0" applyFont="1" applyFill="1" applyBorder="1" applyAlignment="1">
      <alignment horizontal="center" vertical="center"/>
    </xf>
    <xf numFmtId="0" fontId="35" fillId="5" borderId="1" xfId="1" applyFont="1" applyFill="1" applyBorder="1" applyAlignment="1">
      <alignment horizontal="center" vertical="center"/>
    </xf>
    <xf numFmtId="0" fontId="35" fillId="5" borderId="2" xfId="1" applyFont="1" applyFill="1" applyBorder="1" applyAlignment="1">
      <alignment horizontal="center" vertical="center"/>
    </xf>
    <xf numFmtId="0" fontId="35" fillId="5" borderId="3" xfId="1" applyFont="1" applyFill="1" applyBorder="1" applyAlignment="1">
      <alignment horizontal="center" vertical="center"/>
    </xf>
    <xf numFmtId="0" fontId="35" fillId="4" borderId="7" xfId="1" applyFont="1" applyFill="1" applyBorder="1" applyAlignment="1" applyProtection="1">
      <alignment horizontal="left" vertical="center"/>
      <protection locked="0"/>
    </xf>
    <xf numFmtId="172" fontId="35" fillId="4" borderId="7" xfId="1" applyNumberFormat="1" applyFont="1" applyFill="1" applyBorder="1" applyAlignment="1" applyProtection="1">
      <alignment horizontal="left" vertical="center"/>
      <protection locked="0"/>
    </xf>
    <xf numFmtId="171" fontId="44" fillId="4" borderId="7" xfId="0" applyNumberFormat="1" applyFont="1" applyFill="1" applyBorder="1" applyAlignment="1" applyProtection="1">
      <alignment horizontal="left" vertical="center"/>
      <protection locked="0"/>
    </xf>
    <xf numFmtId="0" fontId="42" fillId="13" borderId="20" xfId="1" applyFont="1" applyFill="1" applyBorder="1" applyAlignment="1">
      <alignment horizontal="center" vertical="center"/>
    </xf>
    <xf numFmtId="0" fontId="42" fillId="13" borderId="8" xfId="1" applyFont="1" applyFill="1" applyBorder="1" applyAlignment="1">
      <alignment horizontal="center" vertical="center"/>
    </xf>
    <xf numFmtId="0" fontId="42" fillId="13" borderId="9" xfId="1" applyFont="1" applyFill="1" applyBorder="1" applyAlignment="1">
      <alignment horizontal="center" vertical="center"/>
    </xf>
    <xf numFmtId="0" fontId="44" fillId="4" borderId="7" xfId="0" applyFont="1" applyFill="1" applyBorder="1" applyAlignment="1" applyProtection="1">
      <alignment horizontal="left" vertical="center"/>
      <protection locked="0"/>
    </xf>
    <xf numFmtId="0" fontId="42" fillId="9" borderId="13" xfId="1" applyFont="1" applyFill="1" applyBorder="1" applyAlignment="1">
      <alignment horizontal="center" vertical="center"/>
    </xf>
    <xf numFmtId="0" fontId="42" fillId="9" borderId="14" xfId="1" applyFont="1" applyFill="1" applyBorder="1" applyAlignment="1">
      <alignment horizontal="center" vertical="center"/>
    </xf>
    <xf numFmtId="0" fontId="42" fillId="9" borderId="15" xfId="1" applyFont="1" applyFill="1" applyBorder="1" applyAlignment="1">
      <alignment horizontal="center" vertical="center"/>
    </xf>
    <xf numFmtId="173" fontId="44" fillId="4" borderId="7" xfId="0" applyNumberFormat="1" applyFont="1" applyFill="1" applyBorder="1" applyAlignment="1" applyProtection="1">
      <alignment horizontal="left" vertical="center"/>
      <protection locked="0"/>
    </xf>
    <xf numFmtId="0" fontId="35" fillId="6" borderId="1" xfId="0" applyFont="1" applyFill="1" applyBorder="1" applyAlignment="1">
      <alignment horizontal="right" vertical="center"/>
    </xf>
    <xf numFmtId="0" fontId="35" fillId="6" borderId="3" xfId="0" applyFont="1" applyFill="1" applyBorder="1" applyAlignment="1">
      <alignment horizontal="right" vertical="center"/>
    </xf>
    <xf numFmtId="1" fontId="35" fillId="4" borderId="1" xfId="0" applyNumberFormat="1" applyFont="1" applyFill="1" applyBorder="1" applyAlignment="1" applyProtection="1">
      <alignment horizontal="center" vertical="center"/>
      <protection locked="0"/>
    </xf>
    <xf numFmtId="1" fontId="35" fillId="4" borderId="3" xfId="0" applyNumberFormat="1" applyFont="1" applyFill="1" applyBorder="1" applyAlignment="1" applyProtection="1">
      <alignment horizontal="center" vertical="center"/>
      <protection locked="0"/>
    </xf>
    <xf numFmtId="170" fontId="35" fillId="6" borderId="1" xfId="1" applyNumberFormat="1" applyFont="1" applyFill="1" applyBorder="1" applyAlignment="1">
      <alignment horizontal="right" vertical="center"/>
    </xf>
    <xf numFmtId="170" fontId="35" fillId="6" borderId="3" xfId="1" applyNumberFormat="1" applyFont="1" applyFill="1" applyBorder="1" applyAlignment="1">
      <alignment horizontal="right" vertical="center"/>
    </xf>
    <xf numFmtId="2" fontId="44" fillId="8" borderId="1" xfId="0" applyNumberFormat="1" applyFont="1" applyFill="1" applyBorder="1" applyAlignment="1">
      <alignment horizontal="center" vertical="center"/>
    </xf>
    <xf numFmtId="2" fontId="44" fillId="8" borderId="3" xfId="0" applyNumberFormat="1" applyFont="1" applyFill="1" applyBorder="1" applyAlignment="1">
      <alignment horizontal="center" vertical="center"/>
    </xf>
    <xf numFmtId="174" fontId="44" fillId="4" borderId="7" xfId="0" applyNumberFormat="1" applyFont="1" applyFill="1" applyBorder="1" applyAlignment="1" applyProtection="1">
      <alignment horizontal="left" vertical="center"/>
      <protection locked="0"/>
    </xf>
    <xf numFmtId="2" fontId="35" fillId="8" borderId="1" xfId="0" applyNumberFormat="1" applyFont="1" applyFill="1" applyBorder="1" applyAlignment="1">
      <alignment horizontal="center" vertical="center"/>
    </xf>
    <xf numFmtId="2" fontId="35" fillId="8" borderId="3" xfId="0" applyNumberFormat="1" applyFont="1" applyFill="1" applyBorder="1" applyAlignment="1">
      <alignment horizontal="center" vertical="center"/>
    </xf>
    <xf numFmtId="172" fontId="35" fillId="4" borderId="1" xfId="1" applyNumberFormat="1" applyFont="1" applyFill="1" applyBorder="1" applyAlignment="1" applyProtection="1">
      <alignment horizontal="left" vertical="center"/>
      <protection locked="0"/>
    </xf>
    <xf numFmtId="172" fontId="35" fillId="4" borderId="2" xfId="1" applyNumberFormat="1" applyFont="1" applyFill="1" applyBorder="1" applyAlignment="1" applyProtection="1">
      <alignment horizontal="left" vertical="center"/>
      <protection locked="0"/>
    </xf>
    <xf numFmtId="172" fontId="35" fillId="4" borderId="3" xfId="1" applyNumberFormat="1" applyFont="1" applyFill="1" applyBorder="1" applyAlignment="1" applyProtection="1">
      <alignment horizontal="left" vertical="center"/>
      <protection locked="0"/>
    </xf>
    <xf numFmtId="14" fontId="35" fillId="4" borderId="1" xfId="1" applyNumberFormat="1" applyFont="1" applyFill="1" applyBorder="1" applyAlignment="1" applyProtection="1">
      <alignment horizontal="center" vertical="center"/>
      <protection locked="0"/>
    </xf>
    <xf numFmtId="14" fontId="35" fillId="4" borderId="2" xfId="1" applyNumberFormat="1" applyFont="1" applyFill="1" applyBorder="1" applyAlignment="1" applyProtection="1">
      <alignment horizontal="center" vertical="center"/>
      <protection locked="0"/>
    </xf>
    <xf numFmtId="14" fontId="35" fillId="4" borderId="3" xfId="1" applyNumberFormat="1" applyFont="1" applyFill="1" applyBorder="1" applyAlignment="1" applyProtection="1">
      <alignment horizontal="center" vertical="center"/>
      <protection locked="0"/>
    </xf>
    <xf numFmtId="0" fontId="35" fillId="12" borderId="0" xfId="1" applyFont="1" applyFill="1" applyAlignment="1">
      <alignment horizontal="right" vertical="center" wrapText="1"/>
    </xf>
    <xf numFmtId="0" fontId="35" fillId="12" borderId="11" xfId="1" applyFont="1" applyFill="1" applyBorder="1" applyAlignment="1">
      <alignment horizontal="right" vertical="center" wrapText="1"/>
    </xf>
    <xf numFmtId="0" fontId="35" fillId="12" borderId="18" xfId="1" applyFont="1" applyFill="1" applyBorder="1" applyAlignment="1">
      <alignment horizontal="left" vertical="center"/>
    </xf>
    <xf numFmtId="0" fontId="42" fillId="4" borderId="13" xfId="1" applyFont="1" applyFill="1" applyBorder="1" applyAlignment="1" applyProtection="1">
      <alignment horizontal="center" vertical="center"/>
      <protection locked="0"/>
    </xf>
    <xf numFmtId="0" fontId="42" fillId="4" borderId="14" xfId="1" applyFont="1" applyFill="1" applyBorder="1" applyAlignment="1" applyProtection="1">
      <alignment horizontal="center" vertical="center"/>
      <protection locked="0"/>
    </xf>
    <xf numFmtId="0" fontId="42" fillId="4" borderId="15" xfId="1" applyFont="1" applyFill="1" applyBorder="1" applyAlignment="1" applyProtection="1">
      <alignment horizontal="center" vertical="center"/>
      <protection locked="0"/>
    </xf>
    <xf numFmtId="0" fontId="42" fillId="13" borderId="4" xfId="1" applyFont="1" applyFill="1" applyBorder="1" applyAlignment="1">
      <alignment horizontal="center" vertical="center"/>
    </xf>
    <xf numFmtId="1" fontId="35" fillId="11" borderId="7" xfId="1" applyNumberFormat="1" applyFont="1" applyFill="1" applyBorder="1" applyAlignment="1">
      <alignment horizontal="right" vertical="center"/>
    </xf>
    <xf numFmtId="0" fontId="39" fillId="11" borderId="7" xfId="0" applyFont="1" applyFill="1" applyBorder="1" applyAlignment="1">
      <alignment horizontal="right" vertical="center"/>
    </xf>
    <xf numFmtId="1" fontId="35" fillId="11" borderId="12" xfId="1" applyNumberFormat="1" applyFont="1" applyFill="1" applyBorder="1" applyAlignment="1">
      <alignment horizontal="right" vertical="center"/>
    </xf>
    <xf numFmtId="0" fontId="39" fillId="11" borderId="12" xfId="0" applyFont="1" applyFill="1" applyBorder="1" applyAlignment="1">
      <alignment horizontal="right" vertical="center"/>
    </xf>
    <xf numFmtId="1" fontId="35" fillId="11" borderId="21" xfId="1" applyNumberFormat="1" applyFont="1" applyFill="1" applyBorder="1" applyAlignment="1">
      <alignment horizontal="right" vertical="center"/>
    </xf>
    <xf numFmtId="0" fontId="39" fillId="11" borderId="21" xfId="0" applyFont="1" applyFill="1" applyBorder="1" applyAlignment="1">
      <alignment horizontal="right" vertical="center"/>
    </xf>
    <xf numFmtId="0" fontId="52" fillId="5" borderId="0" xfId="1" applyFont="1" applyFill="1" applyAlignment="1">
      <alignment horizontal="center" vertical="center"/>
    </xf>
    <xf numFmtId="0" fontId="36" fillId="5" borderId="4" xfId="1" applyFont="1" applyFill="1" applyBorder="1" applyAlignment="1">
      <alignment horizontal="center" vertical="center"/>
    </xf>
    <xf numFmtId="165" fontId="43" fillId="5" borderId="1" xfId="0" applyNumberFormat="1" applyFont="1" applyFill="1" applyBorder="1" applyAlignment="1">
      <alignment horizontal="left" vertical="center"/>
    </xf>
    <xf numFmtId="0" fontId="39" fillId="5" borderId="2" xfId="0" applyFont="1" applyFill="1" applyBorder="1" applyAlignment="1">
      <alignment vertical="center"/>
    </xf>
    <xf numFmtId="166" fontId="44" fillId="9" borderId="1" xfId="0" applyNumberFormat="1" applyFont="1" applyFill="1" applyBorder="1" applyAlignment="1">
      <alignment horizontal="center" vertical="center"/>
    </xf>
    <xf numFmtId="166" fontId="39" fillId="9" borderId="3" xfId="0" applyNumberFormat="1" applyFont="1" applyFill="1" applyBorder="1" applyAlignment="1">
      <alignment vertical="center"/>
    </xf>
    <xf numFmtId="0" fontId="40" fillId="7" borderId="1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/>
    </xf>
    <xf numFmtId="0" fontId="35" fillId="6" borderId="7" xfId="1" applyFont="1" applyFill="1" applyBorder="1" applyAlignment="1">
      <alignment horizontal="center" vertical="center"/>
    </xf>
    <xf numFmtId="0" fontId="35" fillId="5" borderId="7" xfId="1" applyFont="1" applyFill="1" applyBorder="1" applyAlignment="1">
      <alignment horizontal="center" vertical="center"/>
    </xf>
    <xf numFmtId="1" fontId="35" fillId="6" borderId="7" xfId="1" applyNumberFormat="1" applyFont="1" applyFill="1" applyBorder="1" applyAlignment="1">
      <alignment horizontal="center" vertical="center" wrapText="1"/>
    </xf>
    <xf numFmtId="169" fontId="35" fillId="6" borderId="1" xfId="0" applyNumberFormat="1" applyFont="1" applyFill="1" applyBorder="1" applyAlignment="1">
      <alignment horizontal="right" vertical="center"/>
    </xf>
    <xf numFmtId="169" fontId="35" fillId="6" borderId="3" xfId="0" applyNumberFormat="1" applyFont="1" applyFill="1" applyBorder="1" applyAlignment="1">
      <alignment horizontal="right" vertical="center"/>
    </xf>
    <xf numFmtId="0" fontId="37" fillId="2" borderId="0" xfId="1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44" fillId="9" borderId="1" xfId="0" applyFont="1" applyFill="1" applyBorder="1" applyAlignment="1">
      <alignment horizontal="center" vertical="center"/>
    </xf>
    <xf numFmtId="0" fontId="39" fillId="9" borderId="3" xfId="0" applyFont="1" applyFill="1" applyBorder="1" applyAlignment="1">
      <alignment vertical="center"/>
    </xf>
    <xf numFmtId="165" fontId="43" fillId="0" borderId="1" xfId="0" applyNumberFormat="1" applyFont="1" applyBorder="1" applyAlignment="1" applyProtection="1">
      <alignment horizontal="left" vertical="center"/>
      <protection locked="0"/>
    </xf>
    <xf numFmtId="165" fontId="43" fillId="0" borderId="3" xfId="0" applyNumberFormat="1" applyFont="1" applyBorder="1" applyAlignment="1" applyProtection="1">
      <alignment horizontal="left" vertical="center"/>
      <protection locked="0"/>
    </xf>
    <xf numFmtId="0" fontId="30" fillId="21" borderId="1" xfId="0" applyFont="1" applyFill="1" applyBorder="1" applyAlignment="1" applyProtection="1">
      <alignment horizontal="center" vertical="center"/>
      <protection hidden="1"/>
    </xf>
    <xf numFmtId="0" fontId="30" fillId="21" borderId="2" xfId="0" applyFont="1" applyFill="1" applyBorder="1" applyAlignment="1" applyProtection="1">
      <alignment horizontal="center" vertical="center"/>
      <protection hidden="1"/>
    </xf>
    <xf numFmtId="0" fontId="30" fillId="21" borderId="3" xfId="0" applyFont="1" applyFill="1" applyBorder="1" applyAlignment="1" applyProtection="1">
      <alignment horizontal="center" vertical="center"/>
      <protection hidden="1"/>
    </xf>
    <xf numFmtId="178" fontId="3" fillId="0" borderId="5" xfId="0" applyNumberFormat="1" applyFont="1" applyBorder="1" applyAlignment="1" applyProtection="1">
      <alignment horizontal="center" vertical="center" textRotation="90"/>
      <protection hidden="1"/>
    </xf>
    <xf numFmtId="178" fontId="3" fillId="0" borderId="8" xfId="0" applyNumberFormat="1" applyFont="1" applyBorder="1" applyAlignment="1" applyProtection="1">
      <alignment horizontal="center" vertical="center" textRotation="90"/>
      <protection hidden="1"/>
    </xf>
    <xf numFmtId="4" fontId="29" fillId="0" borderId="7" xfId="0" applyNumberFormat="1" applyFont="1" applyBorder="1" applyAlignment="1" applyProtection="1">
      <alignment horizontal="right" vertical="center" wrapText="1"/>
      <protection hidden="1"/>
    </xf>
    <xf numFmtId="4" fontId="29" fillId="0" borderId="1" xfId="0" applyNumberFormat="1" applyFont="1" applyBorder="1" applyAlignment="1" applyProtection="1">
      <alignment horizontal="right" vertical="center" wrapText="1"/>
      <protection hidden="1"/>
    </xf>
    <xf numFmtId="167" fontId="23" fillId="0" borderId="3" xfId="0" applyNumberFormat="1" applyFont="1" applyBorder="1" applyAlignment="1" applyProtection="1">
      <alignment horizontal="center" vertical="center"/>
      <protection hidden="1"/>
    </xf>
    <xf numFmtId="167" fontId="23" fillId="0" borderId="7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1" fontId="26" fillId="0" borderId="2" xfId="0" applyNumberFormat="1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17" fillId="4" borderId="0" xfId="0" applyFont="1" applyFill="1" applyProtection="1">
      <protection hidden="1"/>
    </xf>
    <xf numFmtId="167" fontId="16" fillId="4" borderId="0" xfId="0" applyNumberFormat="1" applyFont="1" applyFill="1" applyAlignment="1" applyProtection="1">
      <alignment horizontal="right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left"/>
      <protection hidden="1"/>
    </xf>
    <xf numFmtId="0" fontId="15" fillId="4" borderId="0" xfId="0" applyFont="1" applyFill="1" applyAlignment="1" applyProtection="1">
      <alignment horizontal="left" wrapText="1"/>
      <protection hidden="1"/>
    </xf>
    <xf numFmtId="14" fontId="16" fillId="4" borderId="0" xfId="0" applyNumberFormat="1" applyFont="1" applyFill="1" applyAlignment="1" applyProtection="1">
      <alignment horizontal="center" wrapText="1"/>
      <protection hidden="1"/>
    </xf>
    <xf numFmtId="177" fontId="20" fillId="0" borderId="0" xfId="0" applyNumberFormat="1" applyFont="1" applyAlignment="1" applyProtection="1">
      <alignment horizontal="center"/>
      <protection hidden="1"/>
    </xf>
    <xf numFmtId="0" fontId="21" fillId="4" borderId="4" xfId="0" applyFont="1" applyFill="1" applyBorder="1" applyAlignment="1" applyProtection="1">
      <alignment horizontal="center"/>
      <protection hidden="1"/>
    </xf>
    <xf numFmtId="0" fontId="19" fillId="0" borderId="18" xfId="0" applyFont="1" applyBorder="1" applyAlignment="1" applyProtection="1">
      <alignment horizontal="center"/>
      <protection hidden="1"/>
    </xf>
    <xf numFmtId="0" fontId="17" fillId="4" borderId="16" xfId="0" applyFont="1" applyFill="1" applyBorder="1" applyProtection="1">
      <protection hidden="1"/>
    </xf>
    <xf numFmtId="167" fontId="16" fillId="4" borderId="2" xfId="0" applyNumberFormat="1" applyFont="1" applyFill="1" applyBorder="1" applyAlignment="1" applyProtection="1">
      <alignment horizontal="right"/>
      <protection hidden="1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2" xfId="0" applyNumberFormat="1" applyFont="1" applyBorder="1" applyAlignment="1" applyProtection="1">
      <alignment horizontal="center" vertical="center"/>
      <protection locked="0"/>
    </xf>
    <xf numFmtId="14" fontId="10" fillId="0" borderId="3" xfId="0" applyNumberFormat="1" applyFont="1" applyBorder="1" applyAlignment="1" applyProtection="1">
      <alignment horizontal="center" vertical="center"/>
      <protection locked="0"/>
    </xf>
    <xf numFmtId="0" fontId="34" fillId="18" borderId="0" xfId="0" applyFont="1" applyFill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left" vertical="center"/>
      <protection locked="0"/>
    </xf>
  </cellXfs>
  <cellStyles count="4">
    <cellStyle name="Hypertextové prepojenie" xfId="2" builtinId="8"/>
    <cellStyle name="Normálna" xfId="0" builtinId="0"/>
    <cellStyle name="Normálna 2" xfId="3" xr:uid="{056A5F9A-0F3A-4914-BCD4-77AE3D94B3B4}"/>
    <cellStyle name="normální_OL04Z" xfId="1" xr:uid="{6702C7C0-3ABE-4364-83BD-02BDF42B5157}"/>
  </cellStyles>
  <dxfs count="118">
    <dxf>
      <border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</dxf>
    <dxf>
      <border outline="0">
        <left style="hair">
          <color indexed="64"/>
        </left>
      </border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border outline="0">
        <top style="hair">
          <color indexed="64"/>
        </top>
      </border>
    </dxf>
    <dxf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protection locked="1" hidden="1"/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indexed="64"/>
          <bgColor rgb="FF7030A0"/>
        </patternFill>
      </fill>
      <alignment horizontal="general" vertical="bottom" textRotation="9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</dxfs>
  <tableStyles count="0" defaultTableStyle="TableStyleMedium2" defaultPivotStyle="PivotStyleLight16"/>
  <colors>
    <mruColors>
      <color rgb="FFFFFF99"/>
      <color rgb="FF0000FF"/>
      <color rgb="FFCCFFFF"/>
      <color rgb="FFCCCCFF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A29A5D-D1A5-4FA3-AFE0-50DD451F8BBF}" name="Cenník" displayName="Cenník" ref="B6:E474" totalsRowShown="0" headerRowDxfId="117" dataDxfId="116">
  <sortState xmlns:xlrd2="http://schemas.microsoft.com/office/spreadsheetml/2017/richdata2" ref="B7:E474">
    <sortCondition ref="B7:B474"/>
  </sortState>
  <tableColumns count="4">
    <tableColumn id="1" xr3:uid="{3D0B7AE2-F9BB-4B38-9169-006DA7464FB0}" name="Kód" dataDxfId="115"/>
    <tableColumn id="2" xr3:uid="{569112A5-05F2-4FDA-9092-2002B8A90D67}" name="Názov" dataDxfId="114"/>
    <tableColumn id="4" xr3:uid="{40905D09-2CBB-4576-9FC3-207153C962E1}" name="KódN" dataDxfId="113">
      <calculatedColumnFormula>Cenník[[#This Row],[Kód]]</calculatedColumnFormula>
    </tableColumn>
    <tableColumn id="3" xr3:uid="{7EF737F4-DEB7-4A5B-B042-801A43D0F3CF}" name="JC" dataDxfId="112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9F0D7E-BE30-4972-A3B2-37D85788DCE6}" name="zostava7" displayName="zostava7" ref="X81:Y115" totalsRowShown="0" headerRowDxfId="49" dataDxfId="47" headerRowBorderDxfId="48" tableBorderDxfId="46" totalsRowBorderDxfId="45">
  <tableColumns count="2">
    <tableColumn id="1" xr3:uid="{F5624495-B9FA-43E6-9CAC-F2CCF54B64FF}" name="Kód" dataDxfId="44">
      <calculatedColumnFormula>Zostavy!B90</calculatedColumnFormula>
    </tableColumn>
    <tableColumn id="2" xr3:uid="{D3E18FD6-8E8C-4374-B6ED-C26D1799B369}" name="ks" dataDxfId="43">
      <calculatedColumnFormula>SUMIFS(Zostavy!$D$90:$D$123,Zostavy!$B$90:$B$123,Zostavy!B90)*Zostavy!$E$125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45C445A-9D68-4BB7-AB94-A5A7A69A98DF}" name="zostava8" displayName="zostava8" ref="AA81:AB115" totalsRowShown="0" headerRowDxfId="42" dataDxfId="40" headerRowBorderDxfId="41" tableBorderDxfId="39" totalsRowBorderDxfId="38">
  <tableColumns count="2">
    <tableColumn id="1" xr3:uid="{524FE995-814A-43CD-A2F7-4F36530E5AFD}" name="Kód" dataDxfId="37">
      <calculatedColumnFormula>Zostavy!H90</calculatedColumnFormula>
    </tableColumn>
    <tableColumn id="2" xr3:uid="{ED11883D-CC2B-44FE-B408-4933F69B1973}" name="ks" dataDxfId="36">
      <calculatedColumnFormula>SUMIFS(Zostavy!$J$90:$J$123,Zostavy!$H$90:$H$123,Zostavy!H90)*Zostavy!$K$125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FF9D2AC-4699-4148-9311-EEAD28A14B4C}" name="zostava9" displayName="zostava9" ref="AD81:AE115" totalsRowShown="0" headerRowDxfId="35" dataDxfId="33" headerRowBorderDxfId="34" tableBorderDxfId="32" totalsRowBorderDxfId="31">
  <tableColumns count="2">
    <tableColumn id="1" xr3:uid="{CD13521D-B051-483F-A0D4-9738A1137AB5}" name="Kód" dataDxfId="30">
      <calculatedColumnFormula>Zostavy!N90</calculatedColumnFormula>
    </tableColumn>
    <tableColumn id="2" xr3:uid="{5B60AA26-184F-4E5A-9EEE-9D44A9586E57}" name="ks" dataDxfId="29">
      <calculatedColumnFormula>SUMIFS(Zostavy!$P$90:$P$123,Zostavy!$N$90:$N$123,Zostavy!N90)*Zostavy!$Q$125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F463068-C493-4AA1-B6A5-23E91F193E46}" name="zostava10" displayName="zostava10" ref="X118:Y152" totalsRowShown="0" headerRowDxfId="28" dataDxfId="26" headerRowBorderDxfId="27" tableBorderDxfId="25" totalsRowBorderDxfId="24">
  <tableColumns count="2">
    <tableColumn id="1" xr3:uid="{8A533467-293C-4E8F-AA25-3D7044C82B15}" name="Kód" dataDxfId="23">
      <calculatedColumnFormula>Zostavy!B132</calculatedColumnFormula>
    </tableColumn>
    <tableColumn id="2" xr3:uid="{8953FA47-CA64-4F43-8F6A-1FDF3A08D656}" name="ks" dataDxfId="22">
      <calculatedColumnFormula>SUMIFS(Zostavy!$D$132:$D$165,Zostavy!$B$132:$B$165,Zostavy!B132)*Zostavy!$E$167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B7DA6E-88E2-420D-81D5-D15988621AB0}" name="CenníkNázov" displayName="CenníkNázov" ref="G6:G474" totalsRowShown="0" headerRowDxfId="111" dataDxfId="110">
  <sortState xmlns:xlrd2="http://schemas.microsoft.com/office/spreadsheetml/2017/richdata2" ref="G7:G474">
    <sortCondition ref="G7:G474"/>
  </sortState>
  <tableColumns count="1">
    <tableColumn id="1" xr3:uid="{0F1B48C5-FE55-4C37-A65B-A7C587C17C54}" name="Názov" dataDxfId="10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9E5707-0136-4937-9804-CAE4932E81BE}" name="Výskyt" displayName="Výskyt" ref="I6:V474" totalsRowShown="0" headerRowDxfId="108" dataDxfId="106" headerRowBorderDxfId="107" tableBorderDxfId="105" totalsRowBorderDxfId="104">
  <tableColumns count="14">
    <tableColumn id="1" xr3:uid="{306B700A-DC35-4678-A2B6-59A20DA6F84B}" name="Kód" dataDxfId="103">
      <calculatedColumnFormula>Cenník[[#This Row],[Kód]]</calculatedColumnFormula>
    </tableColumn>
    <tableColumn id="2" xr3:uid="{0458B11D-C5E5-4F4B-9F0F-D6574D0C9077}" name="ks" dataDxfId="102">
      <calculatedColumnFormula>SUM(Výskyt[[#This Row],[1]:[10]])</calculatedColumnFormula>
    </tableColumn>
    <tableColumn id="3" xr3:uid="{1F93FF44-89C6-4B0F-AB1F-9E18CF414887}" name="poradie" dataDxfId="101">
      <calculatedColumnFormula>IFERROR(RANK(Výskyt[[#This Row],[kód-P]],Výskyt[kód-P],1),"")</calculatedColumnFormula>
    </tableColumn>
    <tableColumn id="4" xr3:uid="{30ECCE9A-F08D-4576-9B62-04A48E9BEEF0}" name="kód-P" dataDxfId="100">
      <calculatedColumnFormula>IF(Výskyt[[#This Row],[ks]]&gt;0,Výskyt[[#This Row],[Kód]],"")</calculatedColumnFormula>
    </tableColumn>
    <tableColumn id="5" xr3:uid="{AD2E7714-1D70-4A28-9385-F780760BB6D2}" name="1" dataDxfId="99">
      <calculatedColumnFormula>IFERROR(VLOOKUP(Výskyt[[#This Row],[Kód]],zostava1[],2,0),"")</calculatedColumnFormula>
    </tableColumn>
    <tableColumn id="6" xr3:uid="{BD06127C-90D1-433E-BDCC-32055BD1FEC4}" name="2" dataDxfId="98">
      <calculatedColumnFormula>IFERROR(VLOOKUP(Výskyt[[#This Row],[Kód]],zostava2[],2,0),"")</calculatedColumnFormula>
    </tableColumn>
    <tableColumn id="7" xr3:uid="{84107B34-1A40-4605-9721-35320722F1AA}" name="3" dataDxfId="97">
      <calculatedColumnFormula>IFERROR(VLOOKUP(Výskyt[[#This Row],[Kód]],zostava3[],2,0),"")</calculatedColumnFormula>
    </tableColumn>
    <tableColumn id="8" xr3:uid="{32097132-43E7-461B-902B-EB868D0B05B9}" name="4" dataDxfId="96">
      <calculatedColumnFormula>IFERROR(VLOOKUP(Výskyt[[#This Row],[Kód]],zostava4[],2,0),"")</calculatedColumnFormula>
    </tableColumn>
    <tableColumn id="9" xr3:uid="{DD607A00-5049-4877-8C0D-14FA5B81E0FC}" name="5" dataDxfId="95">
      <calculatedColumnFormula>IFERROR(VLOOKUP(Výskyt[[#This Row],[Kód]],zostava5[],2,0),"")</calculatedColumnFormula>
    </tableColumn>
    <tableColumn id="10" xr3:uid="{79CA5D52-BAE8-4D7E-81FE-9EA274E04324}" name="6" dataDxfId="94">
      <calculatedColumnFormula>IFERROR(VLOOKUP(Výskyt[[#This Row],[Kód]],zostava6[],2,0),"")</calculatedColumnFormula>
    </tableColumn>
    <tableColumn id="11" xr3:uid="{F0BB72BB-C330-42D8-BA54-272FD0B02BB7}" name="7" dataDxfId="93">
      <calculatedColumnFormula>IFERROR(VLOOKUP(Výskyt[[#This Row],[Kód]],zostava7[],2,0),"")</calculatedColumnFormula>
    </tableColumn>
    <tableColumn id="12" xr3:uid="{74746ED6-B641-4E74-B6FD-CEE7E1216269}" name="8" dataDxfId="92">
      <calculatedColumnFormula>IFERROR(VLOOKUP(Výskyt[[#This Row],[Kód]],zostava8[],2,0),"")</calculatedColumnFormula>
    </tableColumn>
    <tableColumn id="13" xr3:uid="{8BA3F5ED-162B-4310-BC07-3C93A949B034}" name="9" dataDxfId="91">
      <calculatedColumnFormula>IFERROR(VLOOKUP(Výskyt[[#This Row],[Kód]],zostava9[],2,0),"")</calculatedColumnFormula>
    </tableColumn>
    <tableColumn id="14" xr3:uid="{739AA07E-13BA-49BC-BDD7-D9F5E01C9105}" name="10" dataDxfId="90">
      <calculatedColumnFormula>IFERROR(VLOOKUP(Výskyt[[#This Row],[Kód]],zostava10[],2,0),"")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C9EFB9-0B5D-4FE7-8576-D9E503E88667}" name="zostava1" displayName="zostava1" ref="X7:Y41" totalsRowShown="0" headerRowDxfId="89" dataDxfId="88" tableBorderDxfId="87">
  <tableColumns count="2">
    <tableColumn id="1" xr3:uid="{5816EEE0-756E-4FA9-8924-4E636F0E4C94}" name="Kód" dataDxfId="86">
      <calculatedColumnFormula>Zostavy!B6</calculatedColumnFormula>
    </tableColumn>
    <tableColumn id="3" xr3:uid="{05E8B9EB-6F01-42EF-A080-9C5EA43892BB}" name="ks" dataDxfId="85">
      <calculatedColumnFormula>SUMIFS(Zostavy!$D$6:$D$39,Zostavy!$B$6:$B$39,Zostavy!B6)*Zostavy!$E$41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43D0CB-4F32-489B-B5F7-1B9F15B0E67A}" name="zostava2" displayName="zostava2" ref="AA7:AB41" totalsRowShown="0" headerRowDxfId="84" dataDxfId="82" headerRowBorderDxfId="83" tableBorderDxfId="81" totalsRowBorderDxfId="80">
  <tableColumns count="2">
    <tableColumn id="1" xr3:uid="{3ED70294-7C39-4CCB-9749-D9079CF5CE51}" name="Kód" dataDxfId="79">
      <calculatedColumnFormula>Zostavy!H6</calculatedColumnFormula>
    </tableColumn>
    <tableColumn id="2" xr3:uid="{2975D72C-06EE-42F8-A903-30D407F1503C}" name="ks" dataDxfId="78">
      <calculatedColumnFormula>SUMIFS(Zostavy!$J$6:$J$39,Zostavy!$H$6:$H$39,Zostavy!H6)*Zostavy!$K$41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12A841-3F4B-429D-B2B2-EC886530C49F}" name="zostava3" displayName="zostava3" ref="AD7:AE41" totalsRowShown="0" headerRowDxfId="77" dataDxfId="75" headerRowBorderDxfId="76" tableBorderDxfId="74" totalsRowBorderDxfId="73">
  <tableColumns count="2">
    <tableColumn id="1" xr3:uid="{49E8C9E6-062F-48CD-AC1E-953E4C759DAC}" name="Kód" dataDxfId="72">
      <calculatedColumnFormula>Zostavy!N6</calculatedColumnFormula>
    </tableColumn>
    <tableColumn id="2" xr3:uid="{D9C0F5D5-DE3F-4589-842C-5979AC12D244}" name="ks" dataDxfId="71">
      <calculatedColumnFormula>SUMIFS(Zostavy!$P$6:$P$39,Zostavy!$N$6:$N$39,Zostavy!N6)*Zostavy!$Q$41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1AD1BC1-929E-44C1-91B7-49432ADF1E32}" name="zostava4" displayName="zostava4" ref="X44:Y78" totalsRowShown="0" headerRowDxfId="70" dataDxfId="68" headerRowBorderDxfId="69" tableBorderDxfId="67" totalsRowBorderDxfId="66">
  <tableColumns count="2">
    <tableColumn id="1" xr3:uid="{D565AA32-B8FD-4ABF-955F-B0E67E6977CB}" name="Kód" dataDxfId="65">
      <calculatedColumnFormula>Zostavy!B48</calculatedColumnFormula>
    </tableColumn>
    <tableColumn id="2" xr3:uid="{382DCC16-35BF-412D-948C-7F7048A3921E}" name="ks" dataDxfId="64">
      <calculatedColumnFormula>SUMIFS(Zostavy!$D$48:$D$81,Zostavy!$B$48:$B$81,Zostavy!B48)*Zostavy!$E$83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4B5F883-3271-479F-A7E4-DC05D1ED1C71}" name="zostava5" displayName="zostava5" ref="AA44:AB78" totalsRowShown="0" headerRowDxfId="63" dataDxfId="61" headerRowBorderDxfId="62" tableBorderDxfId="60" totalsRowBorderDxfId="59">
  <tableColumns count="2">
    <tableColumn id="1" xr3:uid="{8823BC06-F93C-4DF6-B4AB-029279D8BE5E}" name="Kód" dataDxfId="58">
      <calculatedColumnFormula>Zostavy!H48</calculatedColumnFormula>
    </tableColumn>
    <tableColumn id="2" xr3:uid="{6C8AEF3E-2815-4C97-BA95-D8EE15DB3A52}" name="ks" dataDxfId="57">
      <calculatedColumnFormula>SUMIFS(Zostavy!$J$48:$J$81,Zostavy!$H$48:$H$81,Zostavy!H48)*Zostavy!$K$83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2BD05A0-A3C1-46DA-9099-3427DC41EE87}" name="zostava6" displayName="zostava6" ref="AD44:AE78" totalsRowShown="0" headerRowDxfId="56" dataDxfId="54" headerRowBorderDxfId="55" tableBorderDxfId="53" totalsRowBorderDxfId="52">
  <tableColumns count="2">
    <tableColumn id="1" xr3:uid="{E002C1BC-20EA-4BE6-83C6-C393962DACE0}" name="Kód" dataDxfId="51">
      <calculatedColumnFormula>Zostavy!N48</calculatedColumnFormula>
    </tableColumn>
    <tableColumn id="2" xr3:uid="{3EEFF34C-AFDC-48E3-AB3F-E9DBBA85279E}" name="ks" dataDxfId="50">
      <calculatedColumnFormula>SUMIFS(Zostavy!$P$48:$P$81,Zostavy!$N$48:$N$81,Zostavy!N48)*Zostavy!$Q$83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C2F4-D4CA-4C1A-A355-04E9474E961A}">
  <dimension ref="A1:AE474"/>
  <sheetViews>
    <sheetView showGridLines="0" showRowColHeaders="0" showZeros="0" workbookViewId="0"/>
  </sheetViews>
  <sheetFormatPr defaultColWidth="9.15234375" defaultRowHeight="12.9" x14ac:dyDescent="0.35"/>
  <cols>
    <col min="1" max="1" width="2.69140625" style="86" customWidth="1"/>
    <col min="2" max="2" width="6.84375" style="86" customWidth="1"/>
    <col min="3" max="3" width="31.3828125" style="86" customWidth="1"/>
    <col min="4" max="4" width="5.84375" style="86" customWidth="1"/>
    <col min="5" max="5" width="6.84375" style="86" customWidth="1"/>
    <col min="6" max="6" width="3.69140625" style="86" customWidth="1"/>
    <col min="7" max="7" width="34.69140625" style="86" customWidth="1"/>
    <col min="8" max="8" width="3.69140625" style="86" customWidth="1"/>
    <col min="9" max="9" width="4.69140625" style="86" customWidth="1"/>
    <col min="10" max="11" width="3.69140625" style="86" customWidth="1"/>
    <col min="12" max="12" width="4.69140625" style="86" customWidth="1"/>
    <col min="13" max="22" width="3.69140625" style="86" customWidth="1"/>
    <col min="23" max="16384" width="9.15234375" style="86"/>
  </cols>
  <sheetData>
    <row r="1" spans="1:31" x14ac:dyDescent="0.35">
      <c r="L1" s="87" t="s">
        <v>0</v>
      </c>
      <c r="M1" s="86" t="str">
        <f>Zostavy!$E$3</f>
        <v>MŠ</v>
      </c>
      <c r="N1" s="86" t="str">
        <f>Zostavy!K3</f>
        <v>1.ročník</v>
      </c>
      <c r="O1" s="86" t="str">
        <f>Zostavy!Q3</f>
        <v>2.ročník</v>
      </c>
      <c r="P1" s="86" t="str">
        <f>Zostavy!E45</f>
        <v>3.ročník</v>
      </c>
      <c r="Q1" s="86" t="str">
        <f>Zostavy!K45</f>
        <v>4.ročník</v>
      </c>
      <c r="R1" s="86" t="str">
        <f>Zostavy!Q45</f>
        <v>5.ročník</v>
      </c>
      <c r="S1" s="86" t="str">
        <f>Zostavy!E87</f>
        <v>6.ročník</v>
      </c>
      <c r="T1" s="86" t="str">
        <f>Zostavy!K87</f>
        <v>7.ročník</v>
      </c>
      <c r="U1" s="86" t="str">
        <f>Zostavy!Q87</f>
        <v>8.ročník</v>
      </c>
      <c r="V1" s="86" t="str">
        <f>Zostavy!E129</f>
        <v>9.ročník</v>
      </c>
    </row>
    <row r="2" spans="1:31" ht="18" x14ac:dyDescent="0.45">
      <c r="B2" s="105" t="s">
        <v>1</v>
      </c>
      <c r="L2" s="87" t="s">
        <v>2</v>
      </c>
      <c r="M2" s="89">
        <f>Zostavy!E41</f>
        <v>0</v>
      </c>
      <c r="N2" s="89">
        <f>Zostavy!K41</f>
        <v>0</v>
      </c>
      <c r="O2" s="89">
        <f>Zostavy!Q41</f>
        <v>0</v>
      </c>
      <c r="P2" s="89">
        <f>Zostavy!E83</f>
        <v>0</v>
      </c>
      <c r="Q2" s="89">
        <f>Zostavy!K83</f>
        <v>0</v>
      </c>
      <c r="R2" s="89">
        <f>Zostavy!Q83</f>
        <v>0</v>
      </c>
      <c r="S2" s="89">
        <f>Zostavy!E125</f>
        <v>0</v>
      </c>
      <c r="T2" s="89">
        <f>Zostavy!K125</f>
        <v>0</v>
      </c>
      <c r="U2" s="89">
        <f>Zostavy!Q125</f>
        <v>0</v>
      </c>
      <c r="V2" s="89">
        <f>Zostavy!E167</f>
        <v>0</v>
      </c>
    </row>
    <row r="3" spans="1:31" x14ac:dyDescent="0.3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1" t="s">
        <v>3</v>
      </c>
      <c r="M3" s="92">
        <f>Zostavy!$E$42</f>
        <v>0</v>
      </c>
      <c r="N3" s="92">
        <f>Zostavy!$K$42</f>
        <v>0</v>
      </c>
      <c r="O3" s="92">
        <f>Zostavy!$Q$42</f>
        <v>0</v>
      </c>
      <c r="P3" s="92">
        <f>Zostavy!$E$84</f>
        <v>0</v>
      </c>
      <c r="Q3" s="92">
        <f>Zostavy!$K$84</f>
        <v>0</v>
      </c>
      <c r="R3" s="92">
        <f>Zostavy!$Q$84</f>
        <v>0</v>
      </c>
      <c r="S3" s="92">
        <f>Zostavy!$E$126</f>
        <v>0</v>
      </c>
      <c r="T3" s="92">
        <f>Zostavy!$K$126</f>
        <v>0</v>
      </c>
      <c r="U3" s="92">
        <f>Zostavy!$Q$126</f>
        <v>0</v>
      </c>
      <c r="V3" s="92">
        <f>Zostavy!$E$168</f>
        <v>0</v>
      </c>
      <c r="W3" s="90"/>
    </row>
    <row r="4" spans="1:31" x14ac:dyDescent="0.35">
      <c r="A4" s="90"/>
      <c r="B4" s="88"/>
      <c r="C4" s="90"/>
      <c r="D4" s="90"/>
      <c r="E4" s="90"/>
      <c r="F4" s="90"/>
      <c r="G4" s="90"/>
      <c r="H4" s="90"/>
      <c r="I4" s="90"/>
      <c r="J4" s="90"/>
      <c r="K4" s="90"/>
      <c r="L4" s="87" t="s">
        <v>4</v>
      </c>
      <c r="M4" s="93" t="str">
        <f>IF(M3&gt;0,1,"")</f>
        <v/>
      </c>
      <c r="N4" s="93" t="str">
        <f>IF(N3&gt;0,2,"")</f>
        <v/>
      </c>
      <c r="O4" s="93" t="str">
        <f>IF(O3&gt;0,3,"")</f>
        <v/>
      </c>
      <c r="P4" s="93" t="str">
        <f>IF(P3&gt;0,4,"")</f>
        <v/>
      </c>
      <c r="Q4" s="93" t="str">
        <f>IF(Q3&gt;0,5,"")</f>
        <v/>
      </c>
      <c r="R4" s="93" t="str">
        <f>IF(R3&gt;0,6,"")</f>
        <v/>
      </c>
      <c r="S4" s="93" t="str">
        <f>IF(S3&gt;0,7,"")</f>
        <v/>
      </c>
      <c r="T4" s="93" t="str">
        <f>IF(T3&gt;0,8,"")</f>
        <v/>
      </c>
      <c r="U4" s="93" t="str">
        <f>IF(U3&gt;0,9,"")</f>
        <v/>
      </c>
      <c r="V4" s="93" t="str">
        <f>IF(V3&gt;0,10,"")</f>
        <v/>
      </c>
      <c r="W4" s="90"/>
    </row>
    <row r="5" spans="1:31" x14ac:dyDescent="0.35">
      <c r="A5" s="90"/>
      <c r="B5" s="94" t="s">
        <v>5</v>
      </c>
      <c r="C5" s="90"/>
      <c r="D5" s="90"/>
      <c r="E5" s="90"/>
      <c r="F5" s="90"/>
      <c r="G5" s="94" t="s">
        <v>6</v>
      </c>
      <c r="H5" s="90"/>
      <c r="I5" s="94" t="s">
        <v>7</v>
      </c>
      <c r="J5" s="90"/>
      <c r="K5" s="90"/>
      <c r="L5" s="91" t="s">
        <v>8</v>
      </c>
      <c r="M5" s="93" t="str">
        <f>IFERROR(RANK(M4,$M$4:$V$4,1),"")</f>
        <v/>
      </c>
      <c r="N5" s="93" t="str">
        <f t="shared" ref="N5:V5" si="0">IFERROR(RANK(N4,$M$4:$BE$4,1),"")</f>
        <v/>
      </c>
      <c r="O5" s="93" t="str">
        <f t="shared" si="0"/>
        <v/>
      </c>
      <c r="P5" s="93" t="str">
        <f t="shared" si="0"/>
        <v/>
      </c>
      <c r="Q5" s="93" t="str">
        <f t="shared" si="0"/>
        <v/>
      </c>
      <c r="R5" s="93" t="str">
        <f t="shared" si="0"/>
        <v/>
      </c>
      <c r="S5" s="93" t="str">
        <f t="shared" si="0"/>
        <v/>
      </c>
      <c r="T5" s="93" t="str">
        <f t="shared" si="0"/>
        <v/>
      </c>
      <c r="U5" s="93" t="str">
        <f t="shared" si="0"/>
        <v/>
      </c>
      <c r="V5" s="93" t="str">
        <f t="shared" si="0"/>
        <v/>
      </c>
      <c r="W5" s="90"/>
    </row>
    <row r="6" spans="1:31" ht="32.25" customHeight="1" x14ac:dyDescent="0.35">
      <c r="A6" s="90"/>
      <c r="B6" s="90" t="s">
        <v>9</v>
      </c>
      <c r="C6" s="90" t="s">
        <v>10</v>
      </c>
      <c r="D6" s="90" t="s">
        <v>11</v>
      </c>
      <c r="E6" s="90" t="s">
        <v>12</v>
      </c>
      <c r="F6" s="90"/>
      <c r="G6" s="90" t="s">
        <v>10</v>
      </c>
      <c r="H6" s="90"/>
      <c r="I6" s="95" t="s">
        <v>9</v>
      </c>
      <c r="J6" s="96" t="s">
        <v>13</v>
      </c>
      <c r="K6" s="96" t="s">
        <v>14</v>
      </c>
      <c r="L6" s="96" t="s">
        <v>15</v>
      </c>
      <c r="M6" s="97" t="s">
        <v>16</v>
      </c>
      <c r="N6" s="97" t="s">
        <v>17</v>
      </c>
      <c r="O6" s="97" t="s">
        <v>18</v>
      </c>
      <c r="P6" s="97" t="s">
        <v>19</v>
      </c>
      <c r="Q6" s="97" t="s">
        <v>20</v>
      </c>
      <c r="R6" s="97" t="s">
        <v>21</v>
      </c>
      <c r="S6" s="97" t="s">
        <v>22</v>
      </c>
      <c r="T6" s="97" t="s">
        <v>23</v>
      </c>
      <c r="U6" s="97" t="s">
        <v>24</v>
      </c>
      <c r="V6" s="98" t="s">
        <v>25</v>
      </c>
      <c r="W6" s="90"/>
      <c r="X6" s="185" t="str">
        <f>Zostavy!$E$3</f>
        <v>MŠ</v>
      </c>
      <c r="Y6" s="185"/>
      <c r="AA6" s="185" t="str">
        <f>Zostavy!$K$3</f>
        <v>1.ročník</v>
      </c>
      <c r="AB6" s="185"/>
      <c r="AD6" s="185" t="str">
        <f>Zostavy!$Q$3</f>
        <v>2.ročník</v>
      </c>
      <c r="AE6" s="185"/>
    </row>
    <row r="7" spans="1:31" ht="14.15" x14ac:dyDescent="0.35">
      <c r="A7" s="90"/>
      <c r="B7" s="99">
        <v>3005</v>
      </c>
      <c r="C7" s="90" t="s">
        <v>26</v>
      </c>
      <c r="D7" s="90">
        <f>Cenník[[#This Row],[Kód]]</f>
        <v>3005</v>
      </c>
      <c r="E7" s="100">
        <v>0.73</v>
      </c>
      <c r="F7" s="90"/>
      <c r="G7" s="90" t="s">
        <v>27</v>
      </c>
      <c r="H7" s="90"/>
      <c r="I7" s="101">
        <f>Cenník[[#This Row],[Kód]]</f>
        <v>3005</v>
      </c>
      <c r="J7" s="102">
        <f>SUM(Výskyt[[#This Row],[1]:[10]])</f>
        <v>0</v>
      </c>
      <c r="K7" s="102" t="str">
        <f>IFERROR(RANK(Výskyt[[#This Row],[kód-P]],Výskyt[kód-P],1),"")</f>
        <v/>
      </c>
      <c r="L7" s="102" t="str">
        <f>IF(Výskyt[[#This Row],[ks]]&gt;0,Výskyt[[#This Row],[Kód]],"")</f>
        <v/>
      </c>
      <c r="M7" s="102" t="str">
        <f>IFERROR(VLOOKUP(Výskyt[[#This Row],[Kód]],zostava1[],2,0),"")</f>
        <v/>
      </c>
      <c r="N7" s="102" t="str">
        <f>IFERROR(VLOOKUP(Výskyt[[#This Row],[Kód]],zostava2[],2,0),"")</f>
        <v/>
      </c>
      <c r="O7" s="102" t="str">
        <f>IFERROR(VLOOKUP(Výskyt[[#This Row],[Kód]],zostava3[],2,0),"")</f>
        <v/>
      </c>
      <c r="P7" s="102" t="str">
        <f>IFERROR(VLOOKUP(Výskyt[[#This Row],[Kód]],zostava4[],2,0),"")</f>
        <v/>
      </c>
      <c r="Q7" s="102" t="str">
        <f>IFERROR(VLOOKUP(Výskyt[[#This Row],[Kód]],zostava5[],2,0),"")</f>
        <v/>
      </c>
      <c r="R7" s="102" t="str">
        <f>IFERROR(VLOOKUP(Výskyt[[#This Row],[Kód]],zostava6[],2,0),"")</f>
        <v/>
      </c>
      <c r="S7" s="102" t="str">
        <f>IFERROR(VLOOKUP(Výskyt[[#This Row],[Kód]],zostava7[],2,0),"")</f>
        <v/>
      </c>
      <c r="T7" s="102" t="str">
        <f>IFERROR(VLOOKUP(Výskyt[[#This Row],[Kód]],zostava8[],2,0),"")</f>
        <v/>
      </c>
      <c r="U7" s="102" t="str">
        <f>IFERROR(VLOOKUP(Výskyt[[#This Row],[Kód]],zostava9[],2,0),"")</f>
        <v/>
      </c>
      <c r="V7" s="103" t="str">
        <f>IFERROR(VLOOKUP(Výskyt[[#This Row],[Kód]],zostava10[],2,0),"")</f>
        <v/>
      </c>
      <c r="W7" s="90"/>
      <c r="X7" s="128" t="s">
        <v>9</v>
      </c>
      <c r="Y7" s="128" t="s">
        <v>13</v>
      </c>
      <c r="AA7" s="131" t="s">
        <v>9</v>
      </c>
      <c r="AB7" s="131" t="s">
        <v>13</v>
      </c>
      <c r="AD7" s="131" t="s">
        <v>9</v>
      </c>
      <c r="AE7" s="131" t="s">
        <v>13</v>
      </c>
    </row>
    <row r="8" spans="1:31" ht="14.15" x14ac:dyDescent="0.35">
      <c r="A8" s="90"/>
      <c r="B8" s="99">
        <v>3006</v>
      </c>
      <c r="C8" s="90" t="s">
        <v>28</v>
      </c>
      <c r="D8" s="90">
        <f>Cenník[[#This Row],[Kód]]</f>
        <v>3006</v>
      </c>
      <c r="E8" s="100">
        <v>0.73</v>
      </c>
      <c r="F8" s="90"/>
      <c r="G8" s="90" t="s">
        <v>29</v>
      </c>
      <c r="H8" s="90"/>
      <c r="I8" s="101">
        <f>Cenník[[#This Row],[Kód]]</f>
        <v>3006</v>
      </c>
      <c r="J8" s="102">
        <f>SUM(Výskyt[[#This Row],[1]:[10]])</f>
        <v>0</v>
      </c>
      <c r="K8" s="102" t="str">
        <f>IFERROR(RANK(Výskyt[[#This Row],[kód-P]],Výskyt[kód-P],1),"")</f>
        <v/>
      </c>
      <c r="L8" s="102" t="str">
        <f>IF(Výskyt[[#This Row],[ks]]&gt;0,Výskyt[[#This Row],[Kód]],"")</f>
        <v/>
      </c>
      <c r="M8" s="102" t="str">
        <f>IFERROR(VLOOKUP(Výskyt[[#This Row],[Kód]],zostava1[],2,0),"")</f>
        <v/>
      </c>
      <c r="N8" s="102" t="str">
        <f>IFERROR(VLOOKUP(Výskyt[[#This Row],[Kód]],zostava2[],2,0),"")</f>
        <v/>
      </c>
      <c r="O8" s="102" t="str">
        <f>IFERROR(VLOOKUP(Výskyt[[#This Row],[Kód]],zostava3[],2,0),"")</f>
        <v/>
      </c>
      <c r="P8" s="102" t="str">
        <f>IFERROR(VLOOKUP(Výskyt[[#This Row],[Kód]],zostava4[],2,0),"")</f>
        <v/>
      </c>
      <c r="Q8" s="102" t="str">
        <f>IFERROR(VLOOKUP(Výskyt[[#This Row],[Kód]],zostava5[],2,0),"")</f>
        <v/>
      </c>
      <c r="R8" s="102" t="str">
        <f>IFERROR(VLOOKUP(Výskyt[[#This Row],[Kód]],zostava6[],2,0),"")</f>
        <v/>
      </c>
      <c r="S8" s="102" t="str">
        <f>IFERROR(VLOOKUP(Výskyt[[#This Row],[Kód]],zostava7[],2,0),"")</f>
        <v/>
      </c>
      <c r="T8" s="102" t="str">
        <f>IFERROR(VLOOKUP(Výskyt[[#This Row],[Kód]],zostava8[],2,0),"")</f>
        <v/>
      </c>
      <c r="U8" s="102" t="str">
        <f>IFERROR(VLOOKUP(Výskyt[[#This Row],[Kód]],zostava9[],2,0),"")</f>
        <v/>
      </c>
      <c r="V8" s="103" t="str">
        <f>IFERROR(VLOOKUP(Výskyt[[#This Row],[Kód]],zostava10[],2,0),"")</f>
        <v/>
      </c>
      <c r="W8" s="90"/>
      <c r="X8" s="128">
        <f>Zostavy!B6</f>
        <v>3280</v>
      </c>
      <c r="Y8" s="128">
        <f>SUMIFS(Zostavy!$D$6:$D$39,Zostavy!$B$6:$B$39,Zostavy!B6)*Zostavy!$E$41</f>
        <v>0</v>
      </c>
      <c r="AA8" s="138">
        <f>Zostavy!H6</f>
        <v>3170</v>
      </c>
      <c r="AB8" s="138">
        <f>SUMIFS(Zostavy!$J$6:$J$39,Zostavy!$H$6:$H$39,Zostavy!H6)*Zostavy!$K$41</f>
        <v>0</v>
      </c>
      <c r="AD8" s="138">
        <f>Zostavy!N6</f>
        <v>3170</v>
      </c>
      <c r="AE8" s="138">
        <f>SUMIFS(Zostavy!$P$6:$P$39,Zostavy!$N$6:$N$39,Zostavy!N6)*Zostavy!$Q$41</f>
        <v>0</v>
      </c>
    </row>
    <row r="9" spans="1:31" ht="14.15" x14ac:dyDescent="0.35">
      <c r="A9" s="90"/>
      <c r="B9" s="99">
        <v>3010</v>
      </c>
      <c r="C9" s="90" t="s">
        <v>30</v>
      </c>
      <c r="D9" s="90">
        <f>Cenník[[#This Row],[Kód]]</f>
        <v>3010</v>
      </c>
      <c r="E9" s="100">
        <v>0.73</v>
      </c>
      <c r="F9" s="90"/>
      <c r="G9" s="90" t="s">
        <v>31</v>
      </c>
      <c r="H9" s="90"/>
      <c r="I9" s="101">
        <f>Cenník[[#This Row],[Kód]]</f>
        <v>3010</v>
      </c>
      <c r="J9" s="102">
        <f>SUM(Výskyt[[#This Row],[1]:[10]])</f>
        <v>0</v>
      </c>
      <c r="K9" s="102" t="str">
        <f>IFERROR(RANK(Výskyt[[#This Row],[kód-P]],Výskyt[kód-P],1),"")</f>
        <v/>
      </c>
      <c r="L9" s="102" t="str">
        <f>IF(Výskyt[[#This Row],[ks]]&gt;0,Výskyt[[#This Row],[Kód]],"")</f>
        <v/>
      </c>
      <c r="M9" s="102" t="str">
        <f>IFERROR(VLOOKUP(Výskyt[[#This Row],[Kód]],zostava1[],2,0),"")</f>
        <v/>
      </c>
      <c r="N9" s="102" t="str">
        <f>IFERROR(VLOOKUP(Výskyt[[#This Row],[Kód]],zostava2[],2,0),"")</f>
        <v/>
      </c>
      <c r="O9" s="102" t="str">
        <f>IFERROR(VLOOKUP(Výskyt[[#This Row],[Kód]],zostava3[],2,0),"")</f>
        <v/>
      </c>
      <c r="P9" s="102" t="str">
        <f>IFERROR(VLOOKUP(Výskyt[[#This Row],[Kód]],zostava4[],2,0),"")</f>
        <v/>
      </c>
      <c r="Q9" s="102" t="str">
        <f>IFERROR(VLOOKUP(Výskyt[[#This Row],[Kód]],zostava5[],2,0),"")</f>
        <v/>
      </c>
      <c r="R9" s="102" t="str">
        <f>IFERROR(VLOOKUP(Výskyt[[#This Row],[Kód]],zostava6[],2,0),"")</f>
        <v/>
      </c>
      <c r="S9" s="102" t="str">
        <f>IFERROR(VLOOKUP(Výskyt[[#This Row],[Kód]],zostava7[],2,0),"")</f>
        <v/>
      </c>
      <c r="T9" s="102" t="str">
        <f>IFERROR(VLOOKUP(Výskyt[[#This Row],[Kód]],zostava8[],2,0),"")</f>
        <v/>
      </c>
      <c r="U9" s="102" t="str">
        <f>IFERROR(VLOOKUP(Výskyt[[#This Row],[Kód]],zostava9[],2,0),"")</f>
        <v/>
      </c>
      <c r="V9" s="103" t="str">
        <f>IFERROR(VLOOKUP(Výskyt[[#This Row],[Kód]],zostava10[],2,0),"")</f>
        <v/>
      </c>
      <c r="W9" s="90"/>
      <c r="X9" s="128">
        <f>Zostavy!B7</f>
        <v>3330</v>
      </c>
      <c r="Y9" s="128">
        <f>SUMIFS(Zostavy!$D$6:$D$39,Zostavy!$B$6:$B$39,Zostavy!B7)*Zostavy!$E$41</f>
        <v>0</v>
      </c>
      <c r="AA9" s="139">
        <f>Zostavy!H7</f>
        <v>3050</v>
      </c>
      <c r="AB9" s="139">
        <f>SUMIFS(Zostavy!$J$6:$J$39,Zostavy!$H$6:$H$39,Zostavy!H7)*Zostavy!$K$41</f>
        <v>0</v>
      </c>
      <c r="AD9" s="139">
        <f>Zostavy!N7</f>
        <v>3050</v>
      </c>
      <c r="AE9" s="139">
        <f>SUMIFS(Zostavy!$P$6:$P$39,Zostavy!$N$6:$N$39,Zostavy!N7)*Zostavy!$Q$41</f>
        <v>0</v>
      </c>
    </row>
    <row r="10" spans="1:31" ht="14.15" x14ac:dyDescent="0.35">
      <c r="A10" s="90"/>
      <c r="B10" s="99">
        <v>3015</v>
      </c>
      <c r="C10" s="90" t="s">
        <v>32</v>
      </c>
      <c r="D10" s="90">
        <f>Cenník[[#This Row],[Kód]]</f>
        <v>3015</v>
      </c>
      <c r="E10" s="100">
        <v>0.73</v>
      </c>
      <c r="F10" s="90"/>
      <c r="G10" s="90" t="s">
        <v>33</v>
      </c>
      <c r="H10" s="90"/>
      <c r="I10" s="101">
        <f>Cenník[[#This Row],[Kód]]</f>
        <v>3015</v>
      </c>
      <c r="J10" s="102">
        <f>SUM(Výskyt[[#This Row],[1]:[10]])</f>
        <v>0</v>
      </c>
      <c r="K10" s="102" t="str">
        <f>IFERROR(RANK(Výskyt[[#This Row],[kód-P]],Výskyt[kód-P],1),"")</f>
        <v/>
      </c>
      <c r="L10" s="102" t="str">
        <f>IF(Výskyt[[#This Row],[ks]]&gt;0,Výskyt[[#This Row],[Kód]],"")</f>
        <v/>
      </c>
      <c r="M10" s="102" t="str">
        <f>IFERROR(VLOOKUP(Výskyt[[#This Row],[Kód]],zostava1[],2,0),"")</f>
        <v/>
      </c>
      <c r="N10" s="102" t="str">
        <f>IFERROR(VLOOKUP(Výskyt[[#This Row],[Kód]],zostava2[],2,0),"")</f>
        <v/>
      </c>
      <c r="O10" s="102" t="str">
        <f>IFERROR(VLOOKUP(Výskyt[[#This Row],[Kód]],zostava3[],2,0),"")</f>
        <v/>
      </c>
      <c r="P10" s="102" t="str">
        <f>IFERROR(VLOOKUP(Výskyt[[#This Row],[Kód]],zostava4[],2,0),"")</f>
        <v/>
      </c>
      <c r="Q10" s="102" t="str">
        <f>IFERROR(VLOOKUP(Výskyt[[#This Row],[Kód]],zostava5[],2,0),"")</f>
        <v/>
      </c>
      <c r="R10" s="102" t="str">
        <f>IFERROR(VLOOKUP(Výskyt[[#This Row],[Kód]],zostava6[],2,0),"")</f>
        <v/>
      </c>
      <c r="S10" s="102" t="str">
        <f>IFERROR(VLOOKUP(Výskyt[[#This Row],[Kód]],zostava7[],2,0),"")</f>
        <v/>
      </c>
      <c r="T10" s="102" t="str">
        <f>IFERROR(VLOOKUP(Výskyt[[#This Row],[Kód]],zostava8[],2,0),"")</f>
        <v/>
      </c>
      <c r="U10" s="102" t="str">
        <f>IFERROR(VLOOKUP(Výskyt[[#This Row],[Kód]],zostava9[],2,0),"")</f>
        <v/>
      </c>
      <c r="V10" s="103" t="str">
        <f>IFERROR(VLOOKUP(Výskyt[[#This Row],[Kód]],zostava10[],2,0),"")</f>
        <v/>
      </c>
      <c r="W10" s="90"/>
      <c r="X10" s="128">
        <f>Zostavy!B8</f>
        <v>3325</v>
      </c>
      <c r="Y10" s="128">
        <f>SUMIFS(Zostavy!$D$6:$D$39,Zostavy!$B$6:$B$39,Zostavy!B8)*Zostavy!$E$41</f>
        <v>0</v>
      </c>
      <c r="AA10" s="138">
        <f>Zostavy!H8</f>
        <v>3090</v>
      </c>
      <c r="AB10" s="138">
        <f>SUMIFS(Zostavy!$J$6:$J$39,Zostavy!$H$6:$H$39,Zostavy!H8)*Zostavy!$K$41</f>
        <v>0</v>
      </c>
      <c r="AD10" s="138">
        <f>Zostavy!N8</f>
        <v>3090</v>
      </c>
      <c r="AE10" s="138">
        <f>SUMIFS(Zostavy!$P$6:$P$39,Zostavy!$N$6:$N$39,Zostavy!N8)*Zostavy!$Q$41</f>
        <v>0</v>
      </c>
    </row>
    <row r="11" spans="1:31" ht="14.15" x14ac:dyDescent="0.35">
      <c r="A11" s="90"/>
      <c r="B11" s="99">
        <v>3016</v>
      </c>
      <c r="C11" s="90" t="s">
        <v>34</v>
      </c>
      <c r="D11" s="90">
        <f>Cenník[[#This Row],[Kód]]</f>
        <v>3016</v>
      </c>
      <c r="E11" s="100">
        <v>1.1000000000000001</v>
      </c>
      <c r="F11" s="90"/>
      <c r="G11" s="90" t="s">
        <v>35</v>
      </c>
      <c r="H11" s="90"/>
      <c r="I11" s="101">
        <f>Cenník[[#This Row],[Kód]]</f>
        <v>3016</v>
      </c>
      <c r="J11" s="102">
        <f>SUM(Výskyt[[#This Row],[1]:[10]])</f>
        <v>0</v>
      </c>
      <c r="K11" s="102" t="str">
        <f>IFERROR(RANK(Výskyt[[#This Row],[kód-P]],Výskyt[kód-P],1),"")</f>
        <v/>
      </c>
      <c r="L11" s="102" t="str">
        <f>IF(Výskyt[[#This Row],[ks]]&gt;0,Výskyt[[#This Row],[Kód]],"")</f>
        <v/>
      </c>
      <c r="M11" s="102" t="str">
        <f>IFERROR(VLOOKUP(Výskyt[[#This Row],[Kód]],zostava1[],2,0),"")</f>
        <v/>
      </c>
      <c r="N11" s="102" t="str">
        <f>IFERROR(VLOOKUP(Výskyt[[#This Row],[Kód]],zostava2[],2,0),"")</f>
        <v/>
      </c>
      <c r="O11" s="102" t="str">
        <f>IFERROR(VLOOKUP(Výskyt[[#This Row],[Kód]],zostava3[],2,0),"")</f>
        <v/>
      </c>
      <c r="P11" s="102" t="str">
        <f>IFERROR(VLOOKUP(Výskyt[[#This Row],[Kód]],zostava4[],2,0),"")</f>
        <v/>
      </c>
      <c r="Q11" s="102" t="str">
        <f>IFERROR(VLOOKUP(Výskyt[[#This Row],[Kód]],zostava5[],2,0),"")</f>
        <v/>
      </c>
      <c r="R11" s="102" t="str">
        <f>IFERROR(VLOOKUP(Výskyt[[#This Row],[Kód]],zostava6[],2,0),"")</f>
        <v/>
      </c>
      <c r="S11" s="102" t="str">
        <f>IFERROR(VLOOKUP(Výskyt[[#This Row],[Kód]],zostava7[],2,0),"")</f>
        <v/>
      </c>
      <c r="T11" s="102" t="str">
        <f>IFERROR(VLOOKUP(Výskyt[[#This Row],[Kód]],zostava8[],2,0),"")</f>
        <v/>
      </c>
      <c r="U11" s="102" t="str">
        <f>IFERROR(VLOOKUP(Výskyt[[#This Row],[Kód]],zostava9[],2,0),"")</f>
        <v/>
      </c>
      <c r="V11" s="103" t="str">
        <f>IFERROR(VLOOKUP(Výskyt[[#This Row],[Kód]],zostava10[],2,0),"")</f>
        <v/>
      </c>
      <c r="W11" s="90"/>
      <c r="X11" s="128">
        <f>Zostavy!B9</f>
        <v>3306</v>
      </c>
      <c r="Y11" s="128">
        <f>SUMIFS(Zostavy!$D$6:$D$39,Zostavy!$B$6:$B$39,Zostavy!B9)*Zostavy!$E$41</f>
        <v>0</v>
      </c>
      <c r="AA11" s="139">
        <f>Zostavy!H9</f>
        <v>3055</v>
      </c>
      <c r="AB11" s="139">
        <f>SUMIFS(Zostavy!$J$6:$J$39,Zostavy!$H$6:$H$39,Zostavy!H9)*Zostavy!$K$41</f>
        <v>0</v>
      </c>
      <c r="AD11" s="139">
        <f>Zostavy!N9</f>
        <v>3065</v>
      </c>
      <c r="AE11" s="139">
        <f>SUMIFS(Zostavy!$P$6:$P$39,Zostavy!$N$6:$N$39,Zostavy!N9)*Zostavy!$Q$41</f>
        <v>0</v>
      </c>
    </row>
    <row r="12" spans="1:31" ht="14.15" x14ac:dyDescent="0.35">
      <c r="A12" s="90"/>
      <c r="B12" s="99">
        <v>3017</v>
      </c>
      <c r="C12" s="90" t="s">
        <v>36</v>
      </c>
      <c r="D12" s="90">
        <f>Cenník[[#This Row],[Kód]]</f>
        <v>3017</v>
      </c>
      <c r="E12" s="100">
        <v>0.73</v>
      </c>
      <c r="F12" s="90"/>
      <c r="G12" s="90" t="s">
        <v>37</v>
      </c>
      <c r="H12" s="90"/>
      <c r="I12" s="101">
        <f>Cenník[[#This Row],[Kód]]</f>
        <v>3017</v>
      </c>
      <c r="J12" s="102">
        <f>SUM(Výskyt[[#This Row],[1]:[10]])</f>
        <v>0</v>
      </c>
      <c r="K12" s="102" t="str">
        <f>IFERROR(RANK(Výskyt[[#This Row],[kód-P]],Výskyt[kód-P],1),"")</f>
        <v/>
      </c>
      <c r="L12" s="102" t="str">
        <f>IF(Výskyt[[#This Row],[ks]]&gt;0,Výskyt[[#This Row],[Kód]],"")</f>
        <v/>
      </c>
      <c r="M12" s="102" t="str">
        <f>IFERROR(VLOOKUP(Výskyt[[#This Row],[Kód]],zostava1[],2,0),"")</f>
        <v/>
      </c>
      <c r="N12" s="102" t="str">
        <f>IFERROR(VLOOKUP(Výskyt[[#This Row],[Kód]],zostava2[],2,0),"")</f>
        <v/>
      </c>
      <c r="O12" s="102" t="str">
        <f>IFERROR(VLOOKUP(Výskyt[[#This Row],[Kód]],zostava3[],2,0),"")</f>
        <v/>
      </c>
      <c r="P12" s="102" t="str">
        <f>IFERROR(VLOOKUP(Výskyt[[#This Row],[Kód]],zostava4[],2,0),"")</f>
        <v/>
      </c>
      <c r="Q12" s="102" t="str">
        <f>IFERROR(VLOOKUP(Výskyt[[#This Row],[Kód]],zostava5[],2,0),"")</f>
        <v/>
      </c>
      <c r="R12" s="102" t="str">
        <f>IFERROR(VLOOKUP(Výskyt[[#This Row],[Kód]],zostava6[],2,0),"")</f>
        <v/>
      </c>
      <c r="S12" s="102" t="str">
        <f>IFERROR(VLOOKUP(Výskyt[[#This Row],[Kód]],zostava7[],2,0),"")</f>
        <v/>
      </c>
      <c r="T12" s="102" t="str">
        <f>IFERROR(VLOOKUP(Výskyt[[#This Row],[Kód]],zostava8[],2,0),"")</f>
        <v/>
      </c>
      <c r="U12" s="102" t="str">
        <f>IFERROR(VLOOKUP(Výskyt[[#This Row],[Kód]],zostava9[],2,0),"")</f>
        <v/>
      </c>
      <c r="V12" s="103" t="str">
        <f>IFERROR(VLOOKUP(Výskyt[[#This Row],[Kód]],zostava10[],2,0),"")</f>
        <v/>
      </c>
      <c r="W12" s="90"/>
      <c r="X12" s="128">
        <f>Zostavy!B10</f>
        <v>3810</v>
      </c>
      <c r="Y12" s="128">
        <f>SUMIFS(Zostavy!$D$6:$D$39,Zostavy!$B$6:$B$39,Zostavy!B10)*Zostavy!$E$41</f>
        <v>0</v>
      </c>
      <c r="AA12" s="138">
        <f>Zostavy!H10</f>
        <v>3060</v>
      </c>
      <c r="AB12" s="138">
        <f>SUMIFS(Zostavy!$J$6:$J$39,Zostavy!$H$6:$H$39,Zostavy!H10)*Zostavy!$K$41</f>
        <v>0</v>
      </c>
      <c r="AD12" s="138">
        <f>Zostavy!N10</f>
        <v>3066</v>
      </c>
      <c r="AE12" s="138">
        <f>SUMIFS(Zostavy!$P$6:$P$39,Zostavy!$N$6:$N$39,Zostavy!N10)*Zostavy!$Q$41</f>
        <v>0</v>
      </c>
    </row>
    <row r="13" spans="1:31" ht="14.15" x14ac:dyDescent="0.35">
      <c r="A13" s="90"/>
      <c r="B13" s="99">
        <v>3020</v>
      </c>
      <c r="C13" s="90" t="s">
        <v>38</v>
      </c>
      <c r="D13" s="90">
        <f>Cenník[[#This Row],[Kód]]</f>
        <v>3020</v>
      </c>
      <c r="E13" s="100">
        <v>1.04</v>
      </c>
      <c r="F13" s="90"/>
      <c r="G13" s="90" t="s">
        <v>39</v>
      </c>
      <c r="H13" s="90"/>
      <c r="I13" s="101">
        <f>Cenník[[#This Row],[Kód]]</f>
        <v>3020</v>
      </c>
      <c r="J13" s="102">
        <f>SUM(Výskyt[[#This Row],[1]:[10]])</f>
        <v>0</v>
      </c>
      <c r="K13" s="102" t="str">
        <f>IFERROR(RANK(Výskyt[[#This Row],[kód-P]],Výskyt[kód-P],1),"")</f>
        <v/>
      </c>
      <c r="L13" s="102" t="str">
        <f>IF(Výskyt[[#This Row],[ks]]&gt;0,Výskyt[[#This Row],[Kód]],"")</f>
        <v/>
      </c>
      <c r="M13" s="102" t="str">
        <f>IFERROR(VLOOKUP(Výskyt[[#This Row],[Kód]],zostava1[],2,0),"")</f>
        <v/>
      </c>
      <c r="N13" s="102" t="str">
        <f>IFERROR(VLOOKUP(Výskyt[[#This Row],[Kód]],zostava2[],2,0),"")</f>
        <v/>
      </c>
      <c r="O13" s="102" t="str">
        <f>IFERROR(VLOOKUP(Výskyt[[#This Row],[Kód]],zostava3[],2,0),"")</f>
        <v/>
      </c>
      <c r="P13" s="102" t="str">
        <f>IFERROR(VLOOKUP(Výskyt[[#This Row],[Kód]],zostava4[],2,0),"")</f>
        <v/>
      </c>
      <c r="Q13" s="102" t="str">
        <f>IFERROR(VLOOKUP(Výskyt[[#This Row],[Kód]],zostava5[],2,0),"")</f>
        <v/>
      </c>
      <c r="R13" s="102" t="str">
        <f>IFERROR(VLOOKUP(Výskyt[[#This Row],[Kód]],zostava6[],2,0),"")</f>
        <v/>
      </c>
      <c r="S13" s="102" t="str">
        <f>IFERROR(VLOOKUP(Výskyt[[#This Row],[Kód]],zostava7[],2,0),"")</f>
        <v/>
      </c>
      <c r="T13" s="102" t="str">
        <f>IFERROR(VLOOKUP(Výskyt[[#This Row],[Kód]],zostava8[],2,0),"")</f>
        <v/>
      </c>
      <c r="U13" s="102" t="str">
        <f>IFERROR(VLOOKUP(Výskyt[[#This Row],[Kód]],zostava9[],2,0),"")</f>
        <v/>
      </c>
      <c r="V13" s="103" t="str">
        <f>IFERROR(VLOOKUP(Výskyt[[#This Row],[Kód]],zostava10[],2,0),"")</f>
        <v/>
      </c>
      <c r="W13" s="90"/>
      <c r="X13" s="128">
        <f>Zostavy!B11</f>
        <v>3830</v>
      </c>
      <c r="Y13" s="128">
        <f>SUMIFS(Zostavy!$D$6:$D$39,Zostavy!$B$6:$B$39,Zostavy!B11)*Zostavy!$E$41</f>
        <v>0</v>
      </c>
      <c r="AA13" s="139">
        <f>Zostavy!H11</f>
        <v>3075</v>
      </c>
      <c r="AB13" s="139">
        <f>SUMIFS(Zostavy!$J$6:$J$39,Zostavy!$H$6:$H$39,Zostavy!H11)*Zostavy!$K$41</f>
        <v>0</v>
      </c>
      <c r="AD13" s="139">
        <f>Zostavy!N11</f>
        <v>3075</v>
      </c>
      <c r="AE13" s="139">
        <f>SUMIFS(Zostavy!$P$6:$P$39,Zostavy!$N$6:$N$39,Zostavy!N11)*Zostavy!$Q$41</f>
        <v>0</v>
      </c>
    </row>
    <row r="14" spans="1:31" ht="14.15" x14ac:dyDescent="0.35">
      <c r="A14" s="90"/>
      <c r="B14" s="99">
        <v>3021</v>
      </c>
      <c r="C14" s="90" t="s">
        <v>40</v>
      </c>
      <c r="D14" s="90">
        <f>Cenník[[#This Row],[Kód]]</f>
        <v>3021</v>
      </c>
      <c r="E14" s="100">
        <v>1.25</v>
      </c>
      <c r="F14" s="90"/>
      <c r="G14" s="90" t="s">
        <v>41</v>
      </c>
      <c r="H14" s="90"/>
      <c r="I14" s="101">
        <f>Cenník[[#This Row],[Kód]]</f>
        <v>3021</v>
      </c>
      <c r="J14" s="102">
        <f>SUM(Výskyt[[#This Row],[1]:[10]])</f>
        <v>0</v>
      </c>
      <c r="K14" s="102" t="str">
        <f>IFERROR(RANK(Výskyt[[#This Row],[kód-P]],Výskyt[kód-P],1),"")</f>
        <v/>
      </c>
      <c r="L14" s="102" t="str">
        <f>IF(Výskyt[[#This Row],[ks]]&gt;0,Výskyt[[#This Row],[Kód]],"")</f>
        <v/>
      </c>
      <c r="M14" s="102" t="str">
        <f>IFERROR(VLOOKUP(Výskyt[[#This Row],[Kód]],zostava1[],2,0),"")</f>
        <v/>
      </c>
      <c r="N14" s="102" t="str">
        <f>IFERROR(VLOOKUP(Výskyt[[#This Row],[Kód]],zostava2[],2,0),"")</f>
        <v/>
      </c>
      <c r="O14" s="102" t="str">
        <f>IFERROR(VLOOKUP(Výskyt[[#This Row],[Kód]],zostava3[],2,0),"")</f>
        <v/>
      </c>
      <c r="P14" s="102" t="str">
        <f>IFERROR(VLOOKUP(Výskyt[[#This Row],[Kód]],zostava4[],2,0),"")</f>
        <v/>
      </c>
      <c r="Q14" s="102" t="str">
        <f>IFERROR(VLOOKUP(Výskyt[[#This Row],[Kód]],zostava5[],2,0),"")</f>
        <v/>
      </c>
      <c r="R14" s="102" t="str">
        <f>IFERROR(VLOOKUP(Výskyt[[#This Row],[Kód]],zostava6[],2,0),"")</f>
        <v/>
      </c>
      <c r="S14" s="102" t="str">
        <f>IFERROR(VLOOKUP(Výskyt[[#This Row],[Kód]],zostava7[],2,0),"")</f>
        <v/>
      </c>
      <c r="T14" s="102" t="str">
        <f>IFERROR(VLOOKUP(Výskyt[[#This Row],[Kód]],zostava8[],2,0),"")</f>
        <v/>
      </c>
      <c r="U14" s="102" t="str">
        <f>IFERROR(VLOOKUP(Výskyt[[#This Row],[Kód]],zostava9[],2,0),"")</f>
        <v/>
      </c>
      <c r="V14" s="103" t="str">
        <f>IFERROR(VLOOKUP(Výskyt[[#This Row],[Kód]],zostava10[],2,0),"")</f>
        <v/>
      </c>
      <c r="W14" s="90"/>
      <c r="X14" s="128">
        <f>Zostavy!B12</f>
        <v>4961</v>
      </c>
      <c r="Y14" s="128">
        <f>SUMIFS(Zostavy!$D$6:$D$39,Zostavy!$B$6:$B$39,Zostavy!B12)*Zostavy!$E$41</f>
        <v>0</v>
      </c>
      <c r="AA14" s="138">
        <f>Zostavy!H12</f>
        <v>3160</v>
      </c>
      <c r="AB14" s="138">
        <f>SUMIFS(Zostavy!$J$6:$J$39,Zostavy!$H$6:$H$39,Zostavy!H12)*Zostavy!$K$41</f>
        <v>0</v>
      </c>
      <c r="AD14" s="138">
        <f>Zostavy!N12</f>
        <v>3160</v>
      </c>
      <c r="AE14" s="138">
        <f>SUMIFS(Zostavy!$P$6:$P$39,Zostavy!$N$6:$N$39,Zostavy!N12)*Zostavy!$Q$41</f>
        <v>0</v>
      </c>
    </row>
    <row r="15" spans="1:31" ht="14.15" x14ac:dyDescent="0.35">
      <c r="A15" s="90"/>
      <c r="B15" s="99">
        <v>3025</v>
      </c>
      <c r="C15" s="90" t="s">
        <v>42</v>
      </c>
      <c r="D15" s="90">
        <f>Cenník[[#This Row],[Kód]]</f>
        <v>3025</v>
      </c>
      <c r="E15" s="100">
        <v>1.04</v>
      </c>
      <c r="F15" s="90"/>
      <c r="G15" s="90" t="s">
        <v>43</v>
      </c>
      <c r="H15" s="90"/>
      <c r="I15" s="101">
        <f>Cenník[[#This Row],[Kód]]</f>
        <v>3025</v>
      </c>
      <c r="J15" s="102">
        <f>SUM(Výskyt[[#This Row],[1]:[10]])</f>
        <v>0</v>
      </c>
      <c r="K15" s="102" t="str">
        <f>IFERROR(RANK(Výskyt[[#This Row],[kód-P]],Výskyt[kód-P],1),"")</f>
        <v/>
      </c>
      <c r="L15" s="102" t="str">
        <f>IF(Výskyt[[#This Row],[ks]]&gt;0,Výskyt[[#This Row],[Kód]],"")</f>
        <v/>
      </c>
      <c r="M15" s="102" t="str">
        <f>IFERROR(VLOOKUP(Výskyt[[#This Row],[Kód]],zostava1[],2,0),"")</f>
        <v/>
      </c>
      <c r="N15" s="102" t="str">
        <f>IFERROR(VLOOKUP(Výskyt[[#This Row],[Kód]],zostava2[],2,0),"")</f>
        <v/>
      </c>
      <c r="O15" s="102" t="str">
        <f>IFERROR(VLOOKUP(Výskyt[[#This Row],[Kód]],zostava3[],2,0),"")</f>
        <v/>
      </c>
      <c r="P15" s="102" t="str">
        <f>IFERROR(VLOOKUP(Výskyt[[#This Row],[Kód]],zostava4[],2,0),"")</f>
        <v/>
      </c>
      <c r="Q15" s="102" t="str">
        <f>IFERROR(VLOOKUP(Výskyt[[#This Row],[Kód]],zostava5[],2,0),"")</f>
        <v/>
      </c>
      <c r="R15" s="102" t="str">
        <f>IFERROR(VLOOKUP(Výskyt[[#This Row],[Kód]],zostava6[],2,0),"")</f>
        <v/>
      </c>
      <c r="S15" s="102" t="str">
        <f>IFERROR(VLOOKUP(Výskyt[[#This Row],[Kód]],zostava7[],2,0),"")</f>
        <v/>
      </c>
      <c r="T15" s="102" t="str">
        <f>IFERROR(VLOOKUP(Výskyt[[#This Row],[Kód]],zostava8[],2,0),"")</f>
        <v/>
      </c>
      <c r="U15" s="102" t="str">
        <f>IFERROR(VLOOKUP(Výskyt[[#This Row],[Kód]],zostava9[],2,0),"")</f>
        <v/>
      </c>
      <c r="V15" s="103" t="str">
        <f>IFERROR(VLOOKUP(Výskyt[[#This Row],[Kód]],zostava10[],2,0),"")</f>
        <v/>
      </c>
      <c r="W15" s="90"/>
      <c r="X15" s="128">
        <f>Zostavy!B13</f>
        <v>4516</v>
      </c>
      <c r="Y15" s="128">
        <f>SUMIFS(Zostavy!$D$6:$D$39,Zostavy!$B$6:$B$39,Zostavy!B13)*Zostavy!$E$41</f>
        <v>0</v>
      </c>
      <c r="AA15" s="139">
        <f>Zostavy!H13</f>
        <v>3280</v>
      </c>
      <c r="AB15" s="139">
        <f>SUMIFS(Zostavy!$J$6:$J$39,Zostavy!$H$6:$H$39,Zostavy!H13)*Zostavy!$K$41</f>
        <v>0</v>
      </c>
      <c r="AD15" s="139">
        <f>Zostavy!N13</f>
        <v>3280</v>
      </c>
      <c r="AE15" s="139">
        <f>SUMIFS(Zostavy!$P$6:$P$39,Zostavy!$N$6:$N$39,Zostavy!N13)*Zostavy!$Q$41</f>
        <v>0</v>
      </c>
    </row>
    <row r="16" spans="1:31" ht="14.15" x14ac:dyDescent="0.35">
      <c r="A16" s="90"/>
      <c r="B16" s="99">
        <v>3030</v>
      </c>
      <c r="C16" s="90" t="s">
        <v>44</v>
      </c>
      <c r="D16" s="90">
        <f>Cenník[[#This Row],[Kód]]</f>
        <v>3030</v>
      </c>
      <c r="E16" s="100">
        <v>1.04</v>
      </c>
      <c r="F16" s="90"/>
      <c r="G16" s="90" t="s">
        <v>45</v>
      </c>
      <c r="H16" s="90"/>
      <c r="I16" s="101">
        <f>Cenník[[#This Row],[Kód]]</f>
        <v>3030</v>
      </c>
      <c r="J16" s="102">
        <f>SUM(Výskyt[[#This Row],[1]:[10]])</f>
        <v>0</v>
      </c>
      <c r="K16" s="102" t="str">
        <f>IFERROR(RANK(Výskyt[[#This Row],[kód-P]],Výskyt[kód-P],1),"")</f>
        <v/>
      </c>
      <c r="L16" s="102" t="str">
        <f>IF(Výskyt[[#This Row],[ks]]&gt;0,Výskyt[[#This Row],[Kód]],"")</f>
        <v/>
      </c>
      <c r="M16" s="102" t="str">
        <f>IFERROR(VLOOKUP(Výskyt[[#This Row],[Kód]],zostava1[],2,0),"")</f>
        <v/>
      </c>
      <c r="N16" s="102" t="str">
        <f>IFERROR(VLOOKUP(Výskyt[[#This Row],[Kód]],zostava2[],2,0),"")</f>
        <v/>
      </c>
      <c r="O16" s="102" t="str">
        <f>IFERROR(VLOOKUP(Výskyt[[#This Row],[Kód]],zostava3[],2,0),"")</f>
        <v/>
      </c>
      <c r="P16" s="102" t="str">
        <f>IFERROR(VLOOKUP(Výskyt[[#This Row],[Kód]],zostava4[],2,0),"")</f>
        <v/>
      </c>
      <c r="Q16" s="102" t="str">
        <f>IFERROR(VLOOKUP(Výskyt[[#This Row],[Kód]],zostava5[],2,0),"")</f>
        <v/>
      </c>
      <c r="R16" s="102" t="str">
        <f>IFERROR(VLOOKUP(Výskyt[[#This Row],[Kód]],zostava6[],2,0),"")</f>
        <v/>
      </c>
      <c r="S16" s="102" t="str">
        <f>IFERROR(VLOOKUP(Výskyt[[#This Row],[Kód]],zostava7[],2,0),"")</f>
        <v/>
      </c>
      <c r="T16" s="102" t="str">
        <f>IFERROR(VLOOKUP(Výskyt[[#This Row],[Kód]],zostava8[],2,0),"")</f>
        <v/>
      </c>
      <c r="U16" s="102" t="str">
        <f>IFERROR(VLOOKUP(Výskyt[[#This Row],[Kód]],zostava9[],2,0),"")</f>
        <v/>
      </c>
      <c r="V16" s="103" t="str">
        <f>IFERROR(VLOOKUP(Výskyt[[#This Row],[Kód]],zostava10[],2,0),"")</f>
        <v/>
      </c>
      <c r="W16" s="90"/>
      <c r="X16" s="128">
        <f>Zostavy!B14</f>
        <v>3910</v>
      </c>
      <c r="Y16" s="128">
        <f>SUMIFS(Zostavy!$D$6:$D$39,Zostavy!$B$6:$B$39,Zostavy!B14)*Zostavy!$E$41</f>
        <v>0</v>
      </c>
      <c r="AA16" s="138">
        <f>Zostavy!H14</f>
        <v>3306</v>
      </c>
      <c r="AB16" s="138">
        <f>SUMIFS(Zostavy!$J$6:$J$39,Zostavy!$H$6:$H$39,Zostavy!H14)*Zostavy!$K$41</f>
        <v>0</v>
      </c>
      <c r="AD16" s="138">
        <f>Zostavy!N14</f>
        <v>3306</v>
      </c>
      <c r="AE16" s="138">
        <f>SUMIFS(Zostavy!$P$6:$P$39,Zostavy!$N$6:$N$39,Zostavy!N14)*Zostavy!$Q$41</f>
        <v>0</v>
      </c>
    </row>
    <row r="17" spans="1:31" ht="14.15" x14ac:dyDescent="0.35">
      <c r="A17" s="90"/>
      <c r="B17" s="99">
        <v>3035</v>
      </c>
      <c r="C17" s="90" t="s">
        <v>46</v>
      </c>
      <c r="D17" s="90">
        <f>Cenník[[#This Row],[Kód]]</f>
        <v>3035</v>
      </c>
      <c r="E17" s="100">
        <v>1.49</v>
      </c>
      <c r="F17" s="90"/>
      <c r="G17" s="90" t="s">
        <v>47</v>
      </c>
      <c r="H17" s="90"/>
      <c r="I17" s="101">
        <f>Cenník[[#This Row],[Kód]]</f>
        <v>3035</v>
      </c>
      <c r="J17" s="102">
        <f>SUM(Výskyt[[#This Row],[1]:[10]])</f>
        <v>0</v>
      </c>
      <c r="K17" s="102" t="str">
        <f>IFERROR(RANK(Výskyt[[#This Row],[kód-P]],Výskyt[kód-P],1),"")</f>
        <v/>
      </c>
      <c r="L17" s="102" t="str">
        <f>IF(Výskyt[[#This Row],[ks]]&gt;0,Výskyt[[#This Row],[Kód]],"")</f>
        <v/>
      </c>
      <c r="M17" s="102" t="str">
        <f>IFERROR(VLOOKUP(Výskyt[[#This Row],[Kód]],zostava1[],2,0),"")</f>
        <v/>
      </c>
      <c r="N17" s="102" t="str">
        <f>IFERROR(VLOOKUP(Výskyt[[#This Row],[Kód]],zostava2[],2,0),"")</f>
        <v/>
      </c>
      <c r="O17" s="102" t="str">
        <f>IFERROR(VLOOKUP(Výskyt[[#This Row],[Kód]],zostava3[],2,0),"")</f>
        <v/>
      </c>
      <c r="P17" s="102" t="str">
        <f>IFERROR(VLOOKUP(Výskyt[[#This Row],[Kód]],zostava4[],2,0),"")</f>
        <v/>
      </c>
      <c r="Q17" s="102" t="str">
        <f>IFERROR(VLOOKUP(Výskyt[[#This Row],[Kód]],zostava5[],2,0),"")</f>
        <v/>
      </c>
      <c r="R17" s="102" t="str">
        <f>IFERROR(VLOOKUP(Výskyt[[#This Row],[Kód]],zostava6[],2,0),"")</f>
        <v/>
      </c>
      <c r="S17" s="102" t="str">
        <f>IFERROR(VLOOKUP(Výskyt[[#This Row],[Kód]],zostava7[],2,0),"")</f>
        <v/>
      </c>
      <c r="T17" s="102" t="str">
        <f>IFERROR(VLOOKUP(Výskyt[[#This Row],[Kód]],zostava8[],2,0),"")</f>
        <v/>
      </c>
      <c r="U17" s="102" t="str">
        <f>IFERROR(VLOOKUP(Výskyt[[#This Row],[Kód]],zostava9[],2,0),"")</f>
        <v/>
      </c>
      <c r="V17" s="103" t="str">
        <f>IFERROR(VLOOKUP(Výskyt[[#This Row],[Kód]],zostava10[],2,0),"")</f>
        <v/>
      </c>
      <c r="W17" s="90"/>
      <c r="X17" s="128">
        <f>Zostavy!B15</f>
        <v>4300</v>
      </c>
      <c r="Y17" s="128">
        <f>SUMIFS(Zostavy!$D$6:$D$39,Zostavy!$B$6:$B$39,Zostavy!B15)*Zostavy!$E$41</f>
        <v>0</v>
      </c>
      <c r="AA17" s="139">
        <f>Zostavy!H15</f>
        <v>3325</v>
      </c>
      <c r="AB17" s="139">
        <f>SUMIFS(Zostavy!$J$6:$J$39,Zostavy!$H$6:$H$39,Zostavy!H15)*Zostavy!$K$41</f>
        <v>0</v>
      </c>
      <c r="AD17" s="139">
        <f>Zostavy!N15</f>
        <v>3325</v>
      </c>
      <c r="AE17" s="139">
        <f>SUMIFS(Zostavy!$P$6:$P$39,Zostavy!$N$6:$N$39,Zostavy!N15)*Zostavy!$Q$41</f>
        <v>0</v>
      </c>
    </row>
    <row r="18" spans="1:31" ht="14.15" x14ac:dyDescent="0.35">
      <c r="A18" s="90"/>
      <c r="B18" s="99">
        <v>3040</v>
      </c>
      <c r="C18" s="90" t="s">
        <v>48</v>
      </c>
      <c r="D18" s="90">
        <f>Cenník[[#This Row],[Kód]]</f>
        <v>3040</v>
      </c>
      <c r="E18" s="100">
        <v>1.49</v>
      </c>
      <c r="F18" s="90"/>
      <c r="G18" s="90" t="s">
        <v>49</v>
      </c>
      <c r="H18" s="90"/>
      <c r="I18" s="101">
        <f>Cenník[[#This Row],[Kód]]</f>
        <v>3040</v>
      </c>
      <c r="J18" s="102">
        <f>SUM(Výskyt[[#This Row],[1]:[10]])</f>
        <v>0</v>
      </c>
      <c r="K18" s="102" t="str">
        <f>IFERROR(RANK(Výskyt[[#This Row],[kód-P]],Výskyt[kód-P],1),"")</f>
        <v/>
      </c>
      <c r="L18" s="102" t="str">
        <f>IF(Výskyt[[#This Row],[ks]]&gt;0,Výskyt[[#This Row],[Kód]],"")</f>
        <v/>
      </c>
      <c r="M18" s="102" t="str">
        <f>IFERROR(VLOOKUP(Výskyt[[#This Row],[Kód]],zostava1[],2,0),"")</f>
        <v/>
      </c>
      <c r="N18" s="102" t="str">
        <f>IFERROR(VLOOKUP(Výskyt[[#This Row],[Kód]],zostava2[],2,0),"")</f>
        <v/>
      </c>
      <c r="O18" s="102" t="str">
        <f>IFERROR(VLOOKUP(Výskyt[[#This Row],[Kód]],zostava3[],2,0),"")</f>
        <v/>
      </c>
      <c r="P18" s="102" t="str">
        <f>IFERROR(VLOOKUP(Výskyt[[#This Row],[Kód]],zostava4[],2,0),"")</f>
        <v/>
      </c>
      <c r="Q18" s="102" t="str">
        <f>IFERROR(VLOOKUP(Výskyt[[#This Row],[Kód]],zostava5[],2,0),"")</f>
        <v/>
      </c>
      <c r="R18" s="102" t="str">
        <f>IFERROR(VLOOKUP(Výskyt[[#This Row],[Kód]],zostava6[],2,0),"")</f>
        <v/>
      </c>
      <c r="S18" s="102" t="str">
        <f>IFERROR(VLOOKUP(Výskyt[[#This Row],[Kód]],zostava7[],2,0),"")</f>
        <v/>
      </c>
      <c r="T18" s="102" t="str">
        <f>IFERROR(VLOOKUP(Výskyt[[#This Row],[Kód]],zostava8[],2,0),"")</f>
        <v/>
      </c>
      <c r="U18" s="102" t="str">
        <f>IFERROR(VLOOKUP(Výskyt[[#This Row],[Kód]],zostava9[],2,0),"")</f>
        <v/>
      </c>
      <c r="V18" s="103" t="str">
        <f>IFERROR(VLOOKUP(Výskyt[[#This Row],[Kód]],zostava10[],2,0),"")</f>
        <v/>
      </c>
      <c r="W18" s="90"/>
      <c r="X18" s="128">
        <f>Zostavy!B16</f>
        <v>4449</v>
      </c>
      <c r="Y18" s="128">
        <f>SUMIFS(Zostavy!$D$6:$D$39,Zostavy!$B$6:$B$39,Zostavy!B16)*Zostavy!$E$41</f>
        <v>0</v>
      </c>
      <c r="AA18" s="138">
        <f>Zostavy!H16</f>
        <v>3330</v>
      </c>
      <c r="AB18" s="138">
        <f>SUMIFS(Zostavy!$J$6:$J$39,Zostavy!$H$6:$H$39,Zostavy!H16)*Zostavy!$K$41</f>
        <v>0</v>
      </c>
      <c r="AD18" s="138">
        <f>Zostavy!N16</f>
        <v>3330</v>
      </c>
      <c r="AE18" s="138">
        <f>SUMIFS(Zostavy!$P$6:$P$39,Zostavy!$N$6:$N$39,Zostavy!N16)*Zostavy!$Q$41</f>
        <v>0</v>
      </c>
    </row>
    <row r="19" spans="1:31" ht="14.15" x14ac:dyDescent="0.35">
      <c r="A19" s="90"/>
      <c r="B19" s="99">
        <v>3045</v>
      </c>
      <c r="C19" s="90" t="s">
        <v>50</v>
      </c>
      <c r="D19" s="90">
        <f>Cenník[[#This Row],[Kód]]</f>
        <v>3045</v>
      </c>
      <c r="E19" s="100">
        <v>1.49</v>
      </c>
      <c r="F19" s="90"/>
      <c r="G19" s="90" t="s">
        <v>51</v>
      </c>
      <c r="H19" s="90"/>
      <c r="I19" s="101">
        <f>Cenník[[#This Row],[Kód]]</f>
        <v>3045</v>
      </c>
      <c r="J19" s="102">
        <f>SUM(Výskyt[[#This Row],[1]:[10]])</f>
        <v>0</v>
      </c>
      <c r="K19" s="102" t="str">
        <f>IFERROR(RANK(Výskyt[[#This Row],[kód-P]],Výskyt[kód-P],1),"")</f>
        <v/>
      </c>
      <c r="L19" s="102" t="str">
        <f>IF(Výskyt[[#This Row],[ks]]&gt;0,Výskyt[[#This Row],[Kód]],"")</f>
        <v/>
      </c>
      <c r="M19" s="102" t="str">
        <f>IFERROR(VLOOKUP(Výskyt[[#This Row],[Kód]],zostava1[],2,0),"")</f>
        <v/>
      </c>
      <c r="N19" s="102" t="str">
        <f>IFERROR(VLOOKUP(Výskyt[[#This Row],[Kód]],zostava2[],2,0),"")</f>
        <v/>
      </c>
      <c r="O19" s="102" t="str">
        <f>IFERROR(VLOOKUP(Výskyt[[#This Row],[Kód]],zostava3[],2,0),"")</f>
        <v/>
      </c>
      <c r="P19" s="102" t="str">
        <f>IFERROR(VLOOKUP(Výskyt[[#This Row],[Kód]],zostava4[],2,0),"")</f>
        <v/>
      </c>
      <c r="Q19" s="102" t="str">
        <f>IFERROR(VLOOKUP(Výskyt[[#This Row],[Kód]],zostava5[],2,0),"")</f>
        <v/>
      </c>
      <c r="R19" s="102" t="str">
        <f>IFERROR(VLOOKUP(Výskyt[[#This Row],[Kód]],zostava6[],2,0),"")</f>
        <v/>
      </c>
      <c r="S19" s="102" t="str">
        <f>IFERROR(VLOOKUP(Výskyt[[#This Row],[Kód]],zostava7[],2,0),"")</f>
        <v/>
      </c>
      <c r="T19" s="102" t="str">
        <f>IFERROR(VLOOKUP(Výskyt[[#This Row],[Kód]],zostava8[],2,0),"")</f>
        <v/>
      </c>
      <c r="U19" s="102" t="str">
        <f>IFERROR(VLOOKUP(Výskyt[[#This Row],[Kód]],zostava9[],2,0),"")</f>
        <v/>
      </c>
      <c r="V19" s="103" t="str">
        <f>IFERROR(VLOOKUP(Výskyt[[#This Row],[Kód]],zostava10[],2,0),"")</f>
        <v/>
      </c>
      <c r="W19" s="90"/>
      <c r="X19" s="128">
        <f>Zostavy!B17</f>
        <v>0</v>
      </c>
      <c r="Y19" s="128">
        <f>SUMIFS(Zostavy!$D$6:$D$39,Zostavy!$B$6:$B$39,Zostavy!B17)*Zostavy!$E$41</f>
        <v>0</v>
      </c>
      <c r="AA19" s="139">
        <f>Zostavy!H17</f>
        <v>3820</v>
      </c>
      <c r="AB19" s="139">
        <f>SUMIFS(Zostavy!$J$6:$J$39,Zostavy!$H$6:$H$39,Zostavy!H17)*Zostavy!$K$41</f>
        <v>0</v>
      </c>
      <c r="AD19" s="139">
        <f>Zostavy!N17</f>
        <v>3820</v>
      </c>
      <c r="AE19" s="139">
        <f>SUMIFS(Zostavy!$P$6:$P$39,Zostavy!$N$6:$N$39,Zostavy!N17)*Zostavy!$Q$41</f>
        <v>0</v>
      </c>
    </row>
    <row r="20" spans="1:31" ht="14.15" x14ac:dyDescent="0.35">
      <c r="A20" s="90"/>
      <c r="B20" s="99">
        <v>3046</v>
      </c>
      <c r="C20" s="90" t="s">
        <v>52</v>
      </c>
      <c r="D20" s="90">
        <f>Cenník[[#This Row],[Kód]]</f>
        <v>3046</v>
      </c>
      <c r="E20" s="100">
        <v>2.56</v>
      </c>
      <c r="F20" s="90"/>
      <c r="G20" s="90" t="s">
        <v>53</v>
      </c>
      <c r="H20" s="90"/>
      <c r="I20" s="101">
        <f>Cenník[[#This Row],[Kód]]</f>
        <v>3046</v>
      </c>
      <c r="J20" s="102">
        <f>SUM(Výskyt[[#This Row],[1]:[10]])</f>
        <v>0</v>
      </c>
      <c r="K20" s="102" t="str">
        <f>IFERROR(RANK(Výskyt[[#This Row],[kód-P]],Výskyt[kód-P],1),"")</f>
        <v/>
      </c>
      <c r="L20" s="102" t="str">
        <f>IF(Výskyt[[#This Row],[ks]]&gt;0,Výskyt[[#This Row],[Kód]],"")</f>
        <v/>
      </c>
      <c r="M20" s="102" t="str">
        <f>IFERROR(VLOOKUP(Výskyt[[#This Row],[Kód]],zostava1[],2,0),"")</f>
        <v/>
      </c>
      <c r="N20" s="102" t="str">
        <f>IFERROR(VLOOKUP(Výskyt[[#This Row],[Kód]],zostava2[],2,0),"")</f>
        <v/>
      </c>
      <c r="O20" s="102" t="str">
        <f>IFERROR(VLOOKUP(Výskyt[[#This Row],[Kód]],zostava3[],2,0),"")</f>
        <v/>
      </c>
      <c r="P20" s="102" t="str">
        <f>IFERROR(VLOOKUP(Výskyt[[#This Row],[Kód]],zostava4[],2,0),"")</f>
        <v/>
      </c>
      <c r="Q20" s="102" t="str">
        <f>IFERROR(VLOOKUP(Výskyt[[#This Row],[Kód]],zostava5[],2,0),"")</f>
        <v/>
      </c>
      <c r="R20" s="102" t="str">
        <f>IFERROR(VLOOKUP(Výskyt[[#This Row],[Kód]],zostava6[],2,0),"")</f>
        <v/>
      </c>
      <c r="S20" s="102" t="str">
        <f>IFERROR(VLOOKUP(Výskyt[[#This Row],[Kód]],zostava7[],2,0),"")</f>
        <v/>
      </c>
      <c r="T20" s="102" t="str">
        <f>IFERROR(VLOOKUP(Výskyt[[#This Row],[Kód]],zostava8[],2,0),"")</f>
        <v/>
      </c>
      <c r="U20" s="102" t="str">
        <f>IFERROR(VLOOKUP(Výskyt[[#This Row],[Kód]],zostava9[],2,0),"")</f>
        <v/>
      </c>
      <c r="V20" s="103" t="str">
        <f>IFERROR(VLOOKUP(Výskyt[[#This Row],[Kód]],zostava10[],2,0),"")</f>
        <v/>
      </c>
      <c r="W20" s="90"/>
      <c r="X20" s="128">
        <f>Zostavy!B18</f>
        <v>0</v>
      </c>
      <c r="Y20" s="128">
        <f>SUMIFS(Zostavy!$D$6:$D$39,Zostavy!$B$6:$B$39,Zostavy!B18)*Zostavy!$E$41</f>
        <v>0</v>
      </c>
      <c r="AA20" s="138">
        <f>Zostavy!H18</f>
        <v>3830</v>
      </c>
      <c r="AB20" s="138">
        <f>SUMIFS(Zostavy!$J$6:$J$39,Zostavy!$H$6:$H$39,Zostavy!H18)*Zostavy!$K$41</f>
        <v>0</v>
      </c>
      <c r="AD20" s="138">
        <f>Zostavy!N18</f>
        <v>3830</v>
      </c>
      <c r="AE20" s="138">
        <f>SUMIFS(Zostavy!$P$6:$P$39,Zostavy!$N$6:$N$39,Zostavy!N18)*Zostavy!$Q$41</f>
        <v>0</v>
      </c>
    </row>
    <row r="21" spans="1:31" ht="14.15" x14ac:dyDescent="0.35">
      <c r="A21" s="90"/>
      <c r="B21" s="99">
        <v>3047</v>
      </c>
      <c r="C21" s="90" t="s">
        <v>54</v>
      </c>
      <c r="D21" s="90">
        <f>Cenník[[#This Row],[Kód]]</f>
        <v>3047</v>
      </c>
      <c r="E21" s="100">
        <v>2.56</v>
      </c>
      <c r="F21" s="90"/>
      <c r="G21" s="90" t="s">
        <v>55</v>
      </c>
      <c r="H21" s="90"/>
      <c r="I21" s="101">
        <f>Cenník[[#This Row],[Kód]]</f>
        <v>3047</v>
      </c>
      <c r="J21" s="102">
        <f>SUM(Výskyt[[#This Row],[1]:[10]])</f>
        <v>0</v>
      </c>
      <c r="K21" s="102" t="str">
        <f>IFERROR(RANK(Výskyt[[#This Row],[kód-P]],Výskyt[kód-P],1),"")</f>
        <v/>
      </c>
      <c r="L21" s="102" t="str">
        <f>IF(Výskyt[[#This Row],[ks]]&gt;0,Výskyt[[#This Row],[Kód]],"")</f>
        <v/>
      </c>
      <c r="M21" s="102" t="str">
        <f>IFERROR(VLOOKUP(Výskyt[[#This Row],[Kód]],zostava1[],2,0),"")</f>
        <v/>
      </c>
      <c r="N21" s="102" t="str">
        <f>IFERROR(VLOOKUP(Výskyt[[#This Row],[Kód]],zostava2[],2,0),"")</f>
        <v/>
      </c>
      <c r="O21" s="102" t="str">
        <f>IFERROR(VLOOKUP(Výskyt[[#This Row],[Kód]],zostava3[],2,0),"")</f>
        <v/>
      </c>
      <c r="P21" s="102" t="str">
        <f>IFERROR(VLOOKUP(Výskyt[[#This Row],[Kód]],zostava4[],2,0),"")</f>
        <v/>
      </c>
      <c r="Q21" s="102" t="str">
        <f>IFERROR(VLOOKUP(Výskyt[[#This Row],[Kód]],zostava5[],2,0),"")</f>
        <v/>
      </c>
      <c r="R21" s="102" t="str">
        <f>IFERROR(VLOOKUP(Výskyt[[#This Row],[Kód]],zostava6[],2,0),"")</f>
        <v/>
      </c>
      <c r="S21" s="102" t="str">
        <f>IFERROR(VLOOKUP(Výskyt[[#This Row],[Kód]],zostava7[],2,0),"")</f>
        <v/>
      </c>
      <c r="T21" s="102" t="str">
        <f>IFERROR(VLOOKUP(Výskyt[[#This Row],[Kód]],zostava8[],2,0),"")</f>
        <v/>
      </c>
      <c r="U21" s="102" t="str">
        <f>IFERROR(VLOOKUP(Výskyt[[#This Row],[Kód]],zostava9[],2,0),"")</f>
        <v/>
      </c>
      <c r="V21" s="103" t="str">
        <f>IFERROR(VLOOKUP(Výskyt[[#This Row],[Kód]],zostava10[],2,0),"")</f>
        <v/>
      </c>
      <c r="W21" s="90"/>
      <c r="X21" s="128">
        <f>Zostavy!B19</f>
        <v>0</v>
      </c>
      <c r="Y21" s="128">
        <f>SUMIFS(Zostavy!$D$6:$D$39,Zostavy!$B$6:$B$39,Zostavy!B19)*Zostavy!$E$41</f>
        <v>0</v>
      </c>
      <c r="AA21" s="139">
        <f>Zostavy!H19</f>
        <v>4003</v>
      </c>
      <c r="AB21" s="139">
        <f>SUMIFS(Zostavy!$J$6:$J$39,Zostavy!$H$6:$H$39,Zostavy!H19)*Zostavy!$K$41</f>
        <v>0</v>
      </c>
      <c r="AD21" s="139">
        <f>Zostavy!N19</f>
        <v>4003</v>
      </c>
      <c r="AE21" s="139">
        <f>SUMIFS(Zostavy!$P$6:$P$39,Zostavy!$N$6:$N$39,Zostavy!N19)*Zostavy!$Q$41</f>
        <v>0</v>
      </c>
    </row>
    <row r="22" spans="1:31" ht="14.15" x14ac:dyDescent="0.35">
      <c r="A22" s="90"/>
      <c r="B22" s="99">
        <v>3048</v>
      </c>
      <c r="C22" s="90" t="s">
        <v>56</v>
      </c>
      <c r="D22" s="90">
        <f>Cenník[[#This Row],[Kód]]</f>
        <v>3048</v>
      </c>
      <c r="E22" s="100">
        <v>2.56</v>
      </c>
      <c r="F22" s="90"/>
      <c r="G22" s="90" t="s">
        <v>57</v>
      </c>
      <c r="H22" s="90"/>
      <c r="I22" s="101">
        <f>Cenník[[#This Row],[Kód]]</f>
        <v>3048</v>
      </c>
      <c r="J22" s="102">
        <f>SUM(Výskyt[[#This Row],[1]:[10]])</f>
        <v>0</v>
      </c>
      <c r="K22" s="102" t="str">
        <f>IFERROR(RANK(Výskyt[[#This Row],[kód-P]],Výskyt[kód-P],1),"")</f>
        <v/>
      </c>
      <c r="L22" s="102" t="str">
        <f>IF(Výskyt[[#This Row],[ks]]&gt;0,Výskyt[[#This Row],[Kód]],"")</f>
        <v/>
      </c>
      <c r="M22" s="102" t="str">
        <f>IFERROR(VLOOKUP(Výskyt[[#This Row],[Kód]],zostava1[],2,0),"")</f>
        <v/>
      </c>
      <c r="N22" s="102" t="str">
        <f>IFERROR(VLOOKUP(Výskyt[[#This Row],[Kód]],zostava2[],2,0),"")</f>
        <v/>
      </c>
      <c r="O22" s="102" t="str">
        <f>IFERROR(VLOOKUP(Výskyt[[#This Row],[Kód]],zostava3[],2,0),"")</f>
        <v/>
      </c>
      <c r="P22" s="102" t="str">
        <f>IFERROR(VLOOKUP(Výskyt[[#This Row],[Kód]],zostava4[],2,0),"")</f>
        <v/>
      </c>
      <c r="Q22" s="102" t="str">
        <f>IFERROR(VLOOKUP(Výskyt[[#This Row],[Kód]],zostava5[],2,0),"")</f>
        <v/>
      </c>
      <c r="R22" s="102" t="str">
        <f>IFERROR(VLOOKUP(Výskyt[[#This Row],[Kód]],zostava6[],2,0),"")</f>
        <v/>
      </c>
      <c r="S22" s="102" t="str">
        <f>IFERROR(VLOOKUP(Výskyt[[#This Row],[Kód]],zostava7[],2,0),"")</f>
        <v/>
      </c>
      <c r="T22" s="102" t="str">
        <f>IFERROR(VLOOKUP(Výskyt[[#This Row],[Kód]],zostava8[],2,0),"")</f>
        <v/>
      </c>
      <c r="U22" s="102" t="str">
        <f>IFERROR(VLOOKUP(Výskyt[[#This Row],[Kód]],zostava9[],2,0),"")</f>
        <v/>
      </c>
      <c r="V22" s="103" t="str">
        <f>IFERROR(VLOOKUP(Výskyt[[#This Row],[Kód]],zostava10[],2,0),"")</f>
        <v/>
      </c>
      <c r="W22" s="90"/>
      <c r="X22" s="128">
        <f>Zostavy!B20</f>
        <v>0</v>
      </c>
      <c r="Y22" s="128">
        <f>SUMIFS(Zostavy!$D$6:$D$39,Zostavy!$B$6:$B$39,Zostavy!B20)*Zostavy!$E$41</f>
        <v>0</v>
      </c>
      <c r="AA22" s="138">
        <f>Zostavy!H20</f>
        <v>3885</v>
      </c>
      <c r="AB22" s="138">
        <f>SUMIFS(Zostavy!$J$6:$J$39,Zostavy!$H$6:$H$39,Zostavy!H20)*Zostavy!$K$41</f>
        <v>0</v>
      </c>
      <c r="AD22" s="138">
        <f>Zostavy!N20</f>
        <v>3885</v>
      </c>
      <c r="AE22" s="138">
        <f>SUMIFS(Zostavy!$P$6:$P$39,Zostavy!$N$6:$N$39,Zostavy!N20)*Zostavy!$Q$41</f>
        <v>0</v>
      </c>
    </row>
    <row r="23" spans="1:31" ht="14.15" x14ac:dyDescent="0.35">
      <c r="A23" s="90"/>
      <c r="B23" s="99">
        <v>3050</v>
      </c>
      <c r="C23" s="90" t="s">
        <v>58</v>
      </c>
      <c r="D23" s="90">
        <f>Cenník[[#This Row],[Kód]]</f>
        <v>3050</v>
      </c>
      <c r="E23" s="100">
        <v>0.28000000000000003</v>
      </c>
      <c r="F23" s="90"/>
      <c r="G23" s="90" t="s">
        <v>59</v>
      </c>
      <c r="H23" s="90"/>
      <c r="I23" s="101">
        <f>Cenník[[#This Row],[Kód]]</f>
        <v>3050</v>
      </c>
      <c r="J23" s="102">
        <f>SUM(Výskyt[[#This Row],[1]:[10]])</f>
        <v>0</v>
      </c>
      <c r="K23" s="102" t="str">
        <f>IFERROR(RANK(Výskyt[[#This Row],[kód-P]],Výskyt[kód-P],1),"")</f>
        <v/>
      </c>
      <c r="L23" s="102" t="str">
        <f>IF(Výskyt[[#This Row],[ks]]&gt;0,Výskyt[[#This Row],[Kód]],"")</f>
        <v/>
      </c>
      <c r="M23" s="102" t="str">
        <f>IFERROR(VLOOKUP(Výskyt[[#This Row],[Kód]],zostava1[],2,0),"")</f>
        <v/>
      </c>
      <c r="N23" s="102">
        <f>IFERROR(VLOOKUP(Výskyt[[#This Row],[Kód]],zostava2[],2,0),"")</f>
        <v>0</v>
      </c>
      <c r="O23" s="102">
        <f>IFERROR(VLOOKUP(Výskyt[[#This Row],[Kód]],zostava3[],2,0),"")</f>
        <v>0</v>
      </c>
      <c r="P23" s="102" t="str">
        <f>IFERROR(VLOOKUP(Výskyt[[#This Row],[Kód]],zostava4[],2,0),"")</f>
        <v/>
      </c>
      <c r="Q23" s="102" t="str">
        <f>IFERROR(VLOOKUP(Výskyt[[#This Row],[Kód]],zostava5[],2,0),"")</f>
        <v/>
      </c>
      <c r="R23" s="102" t="str">
        <f>IFERROR(VLOOKUP(Výskyt[[#This Row],[Kód]],zostava6[],2,0),"")</f>
        <v/>
      </c>
      <c r="S23" s="102" t="str">
        <f>IFERROR(VLOOKUP(Výskyt[[#This Row],[Kód]],zostava7[],2,0),"")</f>
        <v/>
      </c>
      <c r="T23" s="102" t="str">
        <f>IFERROR(VLOOKUP(Výskyt[[#This Row],[Kód]],zostava8[],2,0),"")</f>
        <v/>
      </c>
      <c r="U23" s="102" t="str">
        <f>IFERROR(VLOOKUP(Výskyt[[#This Row],[Kód]],zostava9[],2,0),"")</f>
        <v/>
      </c>
      <c r="V23" s="103" t="str">
        <f>IFERROR(VLOOKUP(Výskyt[[#This Row],[Kód]],zostava10[],2,0),"")</f>
        <v/>
      </c>
      <c r="W23" s="90"/>
      <c r="X23" s="128">
        <f>Zostavy!B21</f>
        <v>0</v>
      </c>
      <c r="Y23" s="128">
        <f>SUMIFS(Zostavy!$D$6:$D$39,Zostavy!$B$6:$B$39,Zostavy!B21)*Zostavy!$E$41</f>
        <v>0</v>
      </c>
      <c r="AA23" s="139">
        <f>Zostavy!H21</f>
        <v>4515</v>
      </c>
      <c r="AB23" s="139">
        <f>SUMIFS(Zostavy!$J$6:$J$39,Zostavy!$H$6:$H$39,Zostavy!H21)*Zostavy!$K$41</f>
        <v>0</v>
      </c>
      <c r="AD23" s="139">
        <f>Zostavy!N21</f>
        <v>4514</v>
      </c>
      <c r="AE23" s="139">
        <f>SUMIFS(Zostavy!$P$6:$P$39,Zostavy!$N$6:$N$39,Zostavy!N21)*Zostavy!$Q$41</f>
        <v>0</v>
      </c>
    </row>
    <row r="24" spans="1:31" ht="14.15" x14ac:dyDescent="0.35">
      <c r="A24" s="90"/>
      <c r="B24" s="99">
        <v>3055</v>
      </c>
      <c r="C24" s="90" t="s">
        <v>60</v>
      </c>
      <c r="D24" s="90">
        <f>Cenník[[#This Row],[Kód]]</f>
        <v>3055</v>
      </c>
      <c r="E24" s="100">
        <v>0.28000000000000003</v>
      </c>
      <c r="F24" s="90"/>
      <c r="G24" s="90" t="s">
        <v>61</v>
      </c>
      <c r="H24" s="90"/>
      <c r="I24" s="101">
        <f>Cenník[[#This Row],[Kód]]</f>
        <v>3055</v>
      </c>
      <c r="J24" s="102">
        <f>SUM(Výskyt[[#This Row],[1]:[10]])</f>
        <v>0</v>
      </c>
      <c r="K24" s="102" t="str">
        <f>IFERROR(RANK(Výskyt[[#This Row],[kód-P]],Výskyt[kód-P],1),"")</f>
        <v/>
      </c>
      <c r="L24" s="102" t="str">
        <f>IF(Výskyt[[#This Row],[ks]]&gt;0,Výskyt[[#This Row],[Kód]],"")</f>
        <v/>
      </c>
      <c r="M24" s="102" t="str">
        <f>IFERROR(VLOOKUP(Výskyt[[#This Row],[Kód]],zostava1[],2,0),"")</f>
        <v/>
      </c>
      <c r="N24" s="102">
        <f>IFERROR(VLOOKUP(Výskyt[[#This Row],[Kód]],zostava2[],2,0),"")</f>
        <v>0</v>
      </c>
      <c r="O24" s="102" t="str">
        <f>IFERROR(VLOOKUP(Výskyt[[#This Row],[Kód]],zostava3[],2,0),"")</f>
        <v/>
      </c>
      <c r="P24" s="102" t="str">
        <f>IFERROR(VLOOKUP(Výskyt[[#This Row],[Kód]],zostava4[],2,0),"")</f>
        <v/>
      </c>
      <c r="Q24" s="102" t="str">
        <f>IFERROR(VLOOKUP(Výskyt[[#This Row],[Kód]],zostava5[],2,0),"")</f>
        <v/>
      </c>
      <c r="R24" s="102" t="str">
        <f>IFERROR(VLOOKUP(Výskyt[[#This Row],[Kód]],zostava6[],2,0),"")</f>
        <v/>
      </c>
      <c r="S24" s="102" t="str">
        <f>IFERROR(VLOOKUP(Výskyt[[#This Row],[Kód]],zostava7[],2,0),"")</f>
        <v/>
      </c>
      <c r="T24" s="102" t="str">
        <f>IFERROR(VLOOKUP(Výskyt[[#This Row],[Kód]],zostava8[],2,0),"")</f>
        <v/>
      </c>
      <c r="U24" s="102" t="str">
        <f>IFERROR(VLOOKUP(Výskyt[[#This Row],[Kód]],zostava9[],2,0),"")</f>
        <v/>
      </c>
      <c r="V24" s="103" t="str">
        <f>IFERROR(VLOOKUP(Výskyt[[#This Row],[Kód]],zostava10[],2,0),"")</f>
        <v/>
      </c>
      <c r="W24" s="90"/>
      <c r="X24" s="128">
        <f>Zostavy!B22</f>
        <v>0</v>
      </c>
      <c r="Y24" s="128">
        <f>SUMIFS(Zostavy!$D$6:$D$39,Zostavy!$B$6:$B$39,Zostavy!B22)*Zostavy!$E$41</f>
        <v>0</v>
      </c>
      <c r="AA24" s="138">
        <f>Zostavy!H22</f>
        <v>3912</v>
      </c>
      <c r="AB24" s="138">
        <f>SUMIFS(Zostavy!$J$6:$J$39,Zostavy!$H$6:$H$39,Zostavy!H22)*Zostavy!$K$41</f>
        <v>0</v>
      </c>
      <c r="AD24" s="138">
        <f>Zostavy!N22</f>
        <v>3912</v>
      </c>
      <c r="AE24" s="138">
        <f>SUMIFS(Zostavy!$P$6:$P$39,Zostavy!$N$6:$N$39,Zostavy!N22)*Zostavy!$Q$41</f>
        <v>0</v>
      </c>
    </row>
    <row r="25" spans="1:31" ht="14.15" x14ac:dyDescent="0.35">
      <c r="A25" s="90"/>
      <c r="B25" s="99">
        <v>3060</v>
      </c>
      <c r="C25" s="90" t="s">
        <v>62</v>
      </c>
      <c r="D25" s="90">
        <f>Cenník[[#This Row],[Kód]]</f>
        <v>3060</v>
      </c>
      <c r="E25" s="100">
        <v>0.31</v>
      </c>
      <c r="F25" s="90"/>
      <c r="G25" s="90" t="s">
        <v>63</v>
      </c>
      <c r="H25" s="90"/>
      <c r="I25" s="101">
        <f>Cenník[[#This Row],[Kód]]</f>
        <v>3060</v>
      </c>
      <c r="J25" s="102">
        <f>SUM(Výskyt[[#This Row],[1]:[10]])</f>
        <v>0</v>
      </c>
      <c r="K25" s="102" t="str">
        <f>IFERROR(RANK(Výskyt[[#This Row],[kód-P]],Výskyt[kód-P],1),"")</f>
        <v/>
      </c>
      <c r="L25" s="102" t="str">
        <f>IF(Výskyt[[#This Row],[ks]]&gt;0,Výskyt[[#This Row],[Kód]],"")</f>
        <v/>
      </c>
      <c r="M25" s="102" t="str">
        <f>IFERROR(VLOOKUP(Výskyt[[#This Row],[Kód]],zostava1[],2,0),"")</f>
        <v/>
      </c>
      <c r="N25" s="102">
        <f>IFERROR(VLOOKUP(Výskyt[[#This Row],[Kód]],zostava2[],2,0),"")</f>
        <v>0</v>
      </c>
      <c r="O25" s="102" t="str">
        <f>IFERROR(VLOOKUP(Výskyt[[#This Row],[Kód]],zostava3[],2,0),"")</f>
        <v/>
      </c>
      <c r="P25" s="102" t="str">
        <f>IFERROR(VLOOKUP(Výskyt[[#This Row],[Kód]],zostava4[],2,0),"")</f>
        <v/>
      </c>
      <c r="Q25" s="102" t="str">
        <f>IFERROR(VLOOKUP(Výskyt[[#This Row],[Kód]],zostava5[],2,0),"")</f>
        <v/>
      </c>
      <c r="R25" s="102" t="str">
        <f>IFERROR(VLOOKUP(Výskyt[[#This Row],[Kód]],zostava6[],2,0),"")</f>
        <v/>
      </c>
      <c r="S25" s="102" t="str">
        <f>IFERROR(VLOOKUP(Výskyt[[#This Row],[Kód]],zostava7[],2,0),"")</f>
        <v/>
      </c>
      <c r="T25" s="102" t="str">
        <f>IFERROR(VLOOKUP(Výskyt[[#This Row],[Kód]],zostava8[],2,0),"")</f>
        <v/>
      </c>
      <c r="U25" s="102" t="str">
        <f>IFERROR(VLOOKUP(Výskyt[[#This Row],[Kód]],zostava9[],2,0),"")</f>
        <v/>
      </c>
      <c r="V25" s="103" t="str">
        <f>IFERROR(VLOOKUP(Výskyt[[#This Row],[Kód]],zostava10[],2,0),"")</f>
        <v/>
      </c>
      <c r="W25" s="90"/>
      <c r="X25" s="128">
        <f>Zostavy!B23</f>
        <v>0</v>
      </c>
      <c r="Y25" s="128">
        <f>SUMIFS(Zostavy!$D$6:$D$39,Zostavy!$B$6:$B$39,Zostavy!B23)*Zostavy!$E$41</f>
        <v>0</v>
      </c>
      <c r="AA25" s="139">
        <f>Zostavy!H23</f>
        <v>0</v>
      </c>
      <c r="AB25" s="139">
        <f>SUMIFS(Zostavy!$J$6:$J$39,Zostavy!$H$6:$H$39,Zostavy!H23)*Zostavy!$K$41</f>
        <v>0</v>
      </c>
      <c r="AD25" s="139">
        <f>Zostavy!N23</f>
        <v>0</v>
      </c>
      <c r="AE25" s="139">
        <f>SUMIFS(Zostavy!$P$6:$P$39,Zostavy!$N$6:$N$39,Zostavy!N23)*Zostavy!$Q$41</f>
        <v>0</v>
      </c>
    </row>
    <row r="26" spans="1:31" ht="14.15" x14ac:dyDescent="0.35">
      <c r="A26" s="90"/>
      <c r="B26" s="99">
        <v>3065</v>
      </c>
      <c r="C26" s="90" t="s">
        <v>64</v>
      </c>
      <c r="D26" s="90">
        <f>Cenník[[#This Row],[Kód]]</f>
        <v>3065</v>
      </c>
      <c r="E26" s="100">
        <v>0.28000000000000003</v>
      </c>
      <c r="F26" s="90"/>
      <c r="G26" s="90" t="s">
        <v>65</v>
      </c>
      <c r="H26" s="90"/>
      <c r="I26" s="101">
        <f>Cenník[[#This Row],[Kód]]</f>
        <v>3065</v>
      </c>
      <c r="J26" s="102">
        <f>SUM(Výskyt[[#This Row],[1]:[10]])</f>
        <v>0</v>
      </c>
      <c r="K26" s="102" t="str">
        <f>IFERROR(RANK(Výskyt[[#This Row],[kód-P]],Výskyt[kód-P],1),"")</f>
        <v/>
      </c>
      <c r="L26" s="102" t="str">
        <f>IF(Výskyt[[#This Row],[ks]]&gt;0,Výskyt[[#This Row],[Kód]],"")</f>
        <v/>
      </c>
      <c r="M26" s="102" t="str">
        <f>IFERROR(VLOOKUP(Výskyt[[#This Row],[Kód]],zostava1[],2,0),"")</f>
        <v/>
      </c>
      <c r="N26" s="102" t="str">
        <f>IFERROR(VLOOKUP(Výskyt[[#This Row],[Kód]],zostava2[],2,0),"")</f>
        <v/>
      </c>
      <c r="O26" s="102">
        <f>IFERROR(VLOOKUP(Výskyt[[#This Row],[Kód]],zostava3[],2,0),"")</f>
        <v>0</v>
      </c>
      <c r="P26" s="102" t="str">
        <f>IFERROR(VLOOKUP(Výskyt[[#This Row],[Kód]],zostava4[],2,0),"")</f>
        <v/>
      </c>
      <c r="Q26" s="102" t="str">
        <f>IFERROR(VLOOKUP(Výskyt[[#This Row],[Kód]],zostava5[],2,0),"")</f>
        <v/>
      </c>
      <c r="R26" s="102" t="str">
        <f>IFERROR(VLOOKUP(Výskyt[[#This Row],[Kód]],zostava6[],2,0),"")</f>
        <v/>
      </c>
      <c r="S26" s="102" t="str">
        <f>IFERROR(VLOOKUP(Výskyt[[#This Row],[Kód]],zostava7[],2,0),"")</f>
        <v/>
      </c>
      <c r="T26" s="102" t="str">
        <f>IFERROR(VLOOKUP(Výskyt[[#This Row],[Kód]],zostava8[],2,0),"")</f>
        <v/>
      </c>
      <c r="U26" s="102" t="str">
        <f>IFERROR(VLOOKUP(Výskyt[[#This Row],[Kód]],zostava9[],2,0),"")</f>
        <v/>
      </c>
      <c r="V26" s="103" t="str">
        <f>IFERROR(VLOOKUP(Výskyt[[#This Row],[Kód]],zostava10[],2,0),"")</f>
        <v/>
      </c>
      <c r="W26" s="90"/>
      <c r="X26" s="128">
        <f>Zostavy!B24</f>
        <v>0</v>
      </c>
      <c r="Y26" s="128">
        <f>SUMIFS(Zostavy!$D$6:$D$39,Zostavy!$B$6:$B$39,Zostavy!B24)*Zostavy!$E$41</f>
        <v>0</v>
      </c>
      <c r="AA26" s="138">
        <f>Zostavy!H24</f>
        <v>0</v>
      </c>
      <c r="AB26" s="138">
        <f>SUMIFS(Zostavy!$J$6:$J$39,Zostavy!$H$6:$H$39,Zostavy!H24)*Zostavy!$K$41</f>
        <v>0</v>
      </c>
      <c r="AD26" s="138">
        <f>Zostavy!N24</f>
        <v>0</v>
      </c>
      <c r="AE26" s="138">
        <f>SUMIFS(Zostavy!$P$6:$P$39,Zostavy!$N$6:$N$39,Zostavy!N24)*Zostavy!$Q$41</f>
        <v>0</v>
      </c>
    </row>
    <row r="27" spans="1:31" ht="14.15" x14ac:dyDescent="0.35">
      <c r="A27" s="90"/>
      <c r="B27" s="99">
        <v>3066</v>
      </c>
      <c r="C27" s="90" t="s">
        <v>66</v>
      </c>
      <c r="D27" s="90">
        <f>Cenník[[#This Row],[Kód]]</f>
        <v>3066</v>
      </c>
      <c r="E27" s="100">
        <v>0.31</v>
      </c>
      <c r="F27" s="90"/>
      <c r="G27" s="90" t="s">
        <v>67</v>
      </c>
      <c r="H27" s="90"/>
      <c r="I27" s="101">
        <f>Cenník[[#This Row],[Kód]]</f>
        <v>3066</v>
      </c>
      <c r="J27" s="102">
        <f>SUM(Výskyt[[#This Row],[1]:[10]])</f>
        <v>0</v>
      </c>
      <c r="K27" s="102" t="str">
        <f>IFERROR(RANK(Výskyt[[#This Row],[kód-P]],Výskyt[kód-P],1),"")</f>
        <v/>
      </c>
      <c r="L27" s="102" t="str">
        <f>IF(Výskyt[[#This Row],[ks]]&gt;0,Výskyt[[#This Row],[Kód]],"")</f>
        <v/>
      </c>
      <c r="M27" s="102" t="str">
        <f>IFERROR(VLOOKUP(Výskyt[[#This Row],[Kód]],zostava1[],2,0),"")</f>
        <v/>
      </c>
      <c r="N27" s="102" t="str">
        <f>IFERROR(VLOOKUP(Výskyt[[#This Row],[Kód]],zostava2[],2,0),"")</f>
        <v/>
      </c>
      <c r="O27" s="102">
        <f>IFERROR(VLOOKUP(Výskyt[[#This Row],[Kód]],zostava3[],2,0),"")</f>
        <v>0</v>
      </c>
      <c r="P27" s="102" t="str">
        <f>IFERROR(VLOOKUP(Výskyt[[#This Row],[Kód]],zostava4[],2,0),"")</f>
        <v/>
      </c>
      <c r="Q27" s="102" t="str">
        <f>IFERROR(VLOOKUP(Výskyt[[#This Row],[Kód]],zostava5[],2,0),"")</f>
        <v/>
      </c>
      <c r="R27" s="102" t="str">
        <f>IFERROR(VLOOKUP(Výskyt[[#This Row],[Kód]],zostava6[],2,0),"")</f>
        <v/>
      </c>
      <c r="S27" s="102" t="str">
        <f>IFERROR(VLOOKUP(Výskyt[[#This Row],[Kód]],zostava7[],2,0),"")</f>
        <v/>
      </c>
      <c r="T27" s="102" t="str">
        <f>IFERROR(VLOOKUP(Výskyt[[#This Row],[Kód]],zostava8[],2,0),"")</f>
        <v/>
      </c>
      <c r="U27" s="102" t="str">
        <f>IFERROR(VLOOKUP(Výskyt[[#This Row],[Kód]],zostava9[],2,0),"")</f>
        <v/>
      </c>
      <c r="V27" s="103" t="str">
        <f>IFERROR(VLOOKUP(Výskyt[[#This Row],[Kód]],zostava10[],2,0),"")</f>
        <v/>
      </c>
      <c r="W27" s="90"/>
      <c r="X27" s="128">
        <f>Zostavy!B25</f>
        <v>0</v>
      </c>
      <c r="Y27" s="128">
        <f>SUMIFS(Zostavy!$D$6:$D$39,Zostavy!$B$6:$B$39,Zostavy!B25)*Zostavy!$E$41</f>
        <v>0</v>
      </c>
      <c r="AA27" s="139">
        <f>Zostavy!H25</f>
        <v>0</v>
      </c>
      <c r="AB27" s="139">
        <f>SUMIFS(Zostavy!$J$6:$J$39,Zostavy!$H$6:$H$39,Zostavy!H25)*Zostavy!$K$41</f>
        <v>0</v>
      </c>
      <c r="AD27" s="139">
        <f>Zostavy!N25</f>
        <v>0</v>
      </c>
      <c r="AE27" s="139">
        <f>SUMIFS(Zostavy!$P$6:$P$39,Zostavy!$N$6:$N$39,Zostavy!N25)*Zostavy!$Q$41</f>
        <v>0</v>
      </c>
    </row>
    <row r="28" spans="1:31" ht="14.15" x14ac:dyDescent="0.35">
      <c r="A28" s="90"/>
      <c r="B28" s="99">
        <v>3075</v>
      </c>
      <c r="C28" s="90" t="s">
        <v>68</v>
      </c>
      <c r="D28" s="90">
        <f>Cenník[[#This Row],[Kód]]</f>
        <v>3075</v>
      </c>
      <c r="E28" s="100">
        <v>0.28000000000000003</v>
      </c>
      <c r="F28" s="90"/>
      <c r="G28" s="90" t="s">
        <v>69</v>
      </c>
      <c r="H28" s="90"/>
      <c r="I28" s="101">
        <f>Cenník[[#This Row],[Kód]]</f>
        <v>3075</v>
      </c>
      <c r="J28" s="102">
        <f>SUM(Výskyt[[#This Row],[1]:[10]])</f>
        <v>0</v>
      </c>
      <c r="K28" s="102" t="str">
        <f>IFERROR(RANK(Výskyt[[#This Row],[kód-P]],Výskyt[kód-P],1),"")</f>
        <v/>
      </c>
      <c r="L28" s="102" t="str">
        <f>IF(Výskyt[[#This Row],[ks]]&gt;0,Výskyt[[#This Row],[Kód]],"")</f>
        <v/>
      </c>
      <c r="M28" s="102" t="str">
        <f>IFERROR(VLOOKUP(Výskyt[[#This Row],[Kód]],zostava1[],2,0),"")</f>
        <v/>
      </c>
      <c r="N28" s="102">
        <f>IFERROR(VLOOKUP(Výskyt[[#This Row],[Kód]],zostava2[],2,0),"")</f>
        <v>0</v>
      </c>
      <c r="O28" s="102">
        <f>IFERROR(VLOOKUP(Výskyt[[#This Row],[Kód]],zostava3[],2,0),"")</f>
        <v>0</v>
      </c>
      <c r="P28" s="102" t="str">
        <f>IFERROR(VLOOKUP(Výskyt[[#This Row],[Kód]],zostava4[],2,0),"")</f>
        <v/>
      </c>
      <c r="Q28" s="102" t="str">
        <f>IFERROR(VLOOKUP(Výskyt[[#This Row],[Kód]],zostava5[],2,0),"")</f>
        <v/>
      </c>
      <c r="R28" s="102" t="str">
        <f>IFERROR(VLOOKUP(Výskyt[[#This Row],[Kód]],zostava6[],2,0),"")</f>
        <v/>
      </c>
      <c r="S28" s="102" t="str">
        <f>IFERROR(VLOOKUP(Výskyt[[#This Row],[Kód]],zostava7[],2,0),"")</f>
        <v/>
      </c>
      <c r="T28" s="102" t="str">
        <f>IFERROR(VLOOKUP(Výskyt[[#This Row],[Kód]],zostava8[],2,0),"")</f>
        <v/>
      </c>
      <c r="U28" s="102" t="str">
        <f>IFERROR(VLOOKUP(Výskyt[[#This Row],[Kód]],zostava9[],2,0),"")</f>
        <v/>
      </c>
      <c r="V28" s="103" t="str">
        <f>IFERROR(VLOOKUP(Výskyt[[#This Row],[Kód]],zostava10[],2,0),"")</f>
        <v/>
      </c>
      <c r="W28" s="90"/>
      <c r="X28" s="128">
        <f>Zostavy!B26</f>
        <v>0</v>
      </c>
      <c r="Y28" s="128">
        <f>SUMIFS(Zostavy!$D$6:$D$39,Zostavy!$B$6:$B$39,Zostavy!B26)*Zostavy!$E$41</f>
        <v>0</v>
      </c>
      <c r="AA28" s="138">
        <f>Zostavy!H26</f>
        <v>0</v>
      </c>
      <c r="AB28" s="138">
        <f>SUMIFS(Zostavy!$J$6:$J$39,Zostavy!$H$6:$H$39,Zostavy!H26)*Zostavy!$K$41</f>
        <v>0</v>
      </c>
      <c r="AD28" s="138">
        <f>Zostavy!N26</f>
        <v>0</v>
      </c>
      <c r="AE28" s="138">
        <f>SUMIFS(Zostavy!$P$6:$P$39,Zostavy!$N$6:$N$39,Zostavy!N26)*Zostavy!$Q$41</f>
        <v>0</v>
      </c>
    </row>
    <row r="29" spans="1:31" ht="14.15" x14ac:dyDescent="0.35">
      <c r="A29" s="90"/>
      <c r="B29" s="99">
        <v>3085</v>
      </c>
      <c r="C29" s="90" t="s">
        <v>70</v>
      </c>
      <c r="D29" s="90">
        <f>Cenník[[#This Row],[Kód]]</f>
        <v>3085</v>
      </c>
      <c r="E29" s="100">
        <v>0.4</v>
      </c>
      <c r="F29" s="90"/>
      <c r="G29" s="90" t="s">
        <v>71</v>
      </c>
      <c r="H29" s="90"/>
      <c r="I29" s="101">
        <f>Cenník[[#This Row],[Kód]]</f>
        <v>3085</v>
      </c>
      <c r="J29" s="102">
        <f>SUM(Výskyt[[#This Row],[1]:[10]])</f>
        <v>0</v>
      </c>
      <c r="K29" s="102" t="str">
        <f>IFERROR(RANK(Výskyt[[#This Row],[kód-P]],Výskyt[kód-P],1),"")</f>
        <v/>
      </c>
      <c r="L29" s="102" t="str">
        <f>IF(Výskyt[[#This Row],[ks]]&gt;0,Výskyt[[#This Row],[Kód]],"")</f>
        <v/>
      </c>
      <c r="M29" s="102" t="str">
        <f>IFERROR(VLOOKUP(Výskyt[[#This Row],[Kód]],zostava1[],2,0),"")</f>
        <v/>
      </c>
      <c r="N29" s="102" t="str">
        <f>IFERROR(VLOOKUP(Výskyt[[#This Row],[Kód]],zostava2[],2,0),"")</f>
        <v/>
      </c>
      <c r="O29" s="102" t="str">
        <f>IFERROR(VLOOKUP(Výskyt[[#This Row],[Kód]],zostava3[],2,0),"")</f>
        <v/>
      </c>
      <c r="P29" s="102" t="str">
        <f>IFERROR(VLOOKUP(Výskyt[[#This Row],[Kód]],zostava4[],2,0),"")</f>
        <v/>
      </c>
      <c r="Q29" s="102" t="str">
        <f>IFERROR(VLOOKUP(Výskyt[[#This Row],[Kód]],zostava5[],2,0),"")</f>
        <v/>
      </c>
      <c r="R29" s="102" t="str">
        <f>IFERROR(VLOOKUP(Výskyt[[#This Row],[Kód]],zostava6[],2,0),"")</f>
        <v/>
      </c>
      <c r="S29" s="102" t="str">
        <f>IFERROR(VLOOKUP(Výskyt[[#This Row],[Kód]],zostava7[],2,0),"")</f>
        <v/>
      </c>
      <c r="T29" s="102" t="str">
        <f>IFERROR(VLOOKUP(Výskyt[[#This Row],[Kód]],zostava8[],2,0),"")</f>
        <v/>
      </c>
      <c r="U29" s="102" t="str">
        <f>IFERROR(VLOOKUP(Výskyt[[#This Row],[Kód]],zostava9[],2,0),"")</f>
        <v/>
      </c>
      <c r="V29" s="103" t="str">
        <f>IFERROR(VLOOKUP(Výskyt[[#This Row],[Kód]],zostava10[],2,0),"")</f>
        <v/>
      </c>
      <c r="W29" s="90"/>
      <c r="X29" s="128">
        <f>Zostavy!B27</f>
        <v>0</v>
      </c>
      <c r="Y29" s="128">
        <f>SUMIFS(Zostavy!$D$6:$D$39,Zostavy!$B$6:$B$39,Zostavy!B27)*Zostavy!$E$41</f>
        <v>0</v>
      </c>
      <c r="AA29" s="139">
        <f>Zostavy!H27</f>
        <v>0</v>
      </c>
      <c r="AB29" s="139">
        <f>SUMIFS(Zostavy!$J$6:$J$39,Zostavy!$H$6:$H$39,Zostavy!H27)*Zostavy!$K$41</f>
        <v>0</v>
      </c>
      <c r="AD29" s="139">
        <f>Zostavy!N27</f>
        <v>0</v>
      </c>
      <c r="AE29" s="139">
        <f>SUMIFS(Zostavy!$P$6:$P$39,Zostavy!$N$6:$N$39,Zostavy!N27)*Zostavy!$Q$41</f>
        <v>0</v>
      </c>
    </row>
    <row r="30" spans="1:31" ht="14.15" x14ac:dyDescent="0.35">
      <c r="A30" s="90"/>
      <c r="B30" s="99">
        <v>3090</v>
      </c>
      <c r="C30" s="90" t="s">
        <v>72</v>
      </c>
      <c r="D30" s="90">
        <f>Cenník[[#This Row],[Kód]]</f>
        <v>3090</v>
      </c>
      <c r="E30" s="100">
        <v>0.28000000000000003</v>
      </c>
      <c r="F30" s="90"/>
      <c r="G30" s="90" t="s">
        <v>73</v>
      </c>
      <c r="H30" s="90"/>
      <c r="I30" s="101">
        <f>Cenník[[#This Row],[Kód]]</f>
        <v>3090</v>
      </c>
      <c r="J30" s="102">
        <f>SUM(Výskyt[[#This Row],[1]:[10]])</f>
        <v>0</v>
      </c>
      <c r="K30" s="102" t="str">
        <f>IFERROR(RANK(Výskyt[[#This Row],[kód-P]],Výskyt[kód-P],1),"")</f>
        <v/>
      </c>
      <c r="L30" s="102" t="str">
        <f>IF(Výskyt[[#This Row],[ks]]&gt;0,Výskyt[[#This Row],[Kód]],"")</f>
        <v/>
      </c>
      <c r="M30" s="102" t="str">
        <f>IFERROR(VLOOKUP(Výskyt[[#This Row],[Kód]],zostava1[],2,0),"")</f>
        <v/>
      </c>
      <c r="N30" s="102">
        <f>IFERROR(VLOOKUP(Výskyt[[#This Row],[Kód]],zostava2[],2,0),"")</f>
        <v>0</v>
      </c>
      <c r="O30" s="102">
        <f>IFERROR(VLOOKUP(Výskyt[[#This Row],[Kód]],zostava3[],2,0),"")</f>
        <v>0</v>
      </c>
      <c r="P30" s="102" t="str">
        <f>IFERROR(VLOOKUP(Výskyt[[#This Row],[Kód]],zostava4[],2,0),"")</f>
        <v/>
      </c>
      <c r="Q30" s="102" t="str">
        <f>IFERROR(VLOOKUP(Výskyt[[#This Row],[Kód]],zostava5[],2,0),"")</f>
        <v/>
      </c>
      <c r="R30" s="102" t="str">
        <f>IFERROR(VLOOKUP(Výskyt[[#This Row],[Kód]],zostava6[],2,0),"")</f>
        <v/>
      </c>
      <c r="S30" s="102" t="str">
        <f>IFERROR(VLOOKUP(Výskyt[[#This Row],[Kód]],zostava7[],2,0),"")</f>
        <v/>
      </c>
      <c r="T30" s="102" t="str">
        <f>IFERROR(VLOOKUP(Výskyt[[#This Row],[Kód]],zostava8[],2,0),"")</f>
        <v/>
      </c>
      <c r="U30" s="102" t="str">
        <f>IFERROR(VLOOKUP(Výskyt[[#This Row],[Kód]],zostava9[],2,0),"")</f>
        <v/>
      </c>
      <c r="V30" s="103" t="str">
        <f>IFERROR(VLOOKUP(Výskyt[[#This Row],[Kód]],zostava10[],2,0),"")</f>
        <v/>
      </c>
      <c r="W30" s="90"/>
      <c r="X30" s="128">
        <f>Zostavy!B28</f>
        <v>0</v>
      </c>
      <c r="Y30" s="128">
        <f>SUMIFS(Zostavy!$D$6:$D$39,Zostavy!$B$6:$B$39,Zostavy!B28)*Zostavy!$E$41</f>
        <v>0</v>
      </c>
      <c r="AA30" s="138">
        <f>Zostavy!H28</f>
        <v>0</v>
      </c>
      <c r="AB30" s="138">
        <f>SUMIFS(Zostavy!$J$6:$J$39,Zostavy!$H$6:$H$39,Zostavy!H28)*Zostavy!$K$41</f>
        <v>0</v>
      </c>
      <c r="AD30" s="138">
        <f>Zostavy!N28</f>
        <v>0</v>
      </c>
      <c r="AE30" s="138">
        <f>SUMIFS(Zostavy!$P$6:$P$39,Zostavy!$N$6:$N$39,Zostavy!N28)*Zostavy!$Q$41</f>
        <v>0</v>
      </c>
    </row>
    <row r="31" spans="1:31" ht="14.15" x14ac:dyDescent="0.35">
      <c r="A31" s="90"/>
      <c r="B31" s="99">
        <v>3095</v>
      </c>
      <c r="C31" s="90" t="s">
        <v>74</v>
      </c>
      <c r="D31" s="90">
        <f>Cenník[[#This Row],[Kód]]</f>
        <v>3095</v>
      </c>
      <c r="E31" s="100">
        <v>0.36</v>
      </c>
      <c r="F31" s="90"/>
      <c r="G31" s="90" t="s">
        <v>75</v>
      </c>
      <c r="H31" s="90"/>
      <c r="I31" s="101">
        <f>Cenník[[#This Row],[Kód]]</f>
        <v>3095</v>
      </c>
      <c r="J31" s="102">
        <f>SUM(Výskyt[[#This Row],[1]:[10]])</f>
        <v>0</v>
      </c>
      <c r="K31" s="102" t="str">
        <f>IFERROR(RANK(Výskyt[[#This Row],[kód-P]],Výskyt[kód-P],1),"")</f>
        <v/>
      </c>
      <c r="L31" s="102" t="str">
        <f>IF(Výskyt[[#This Row],[ks]]&gt;0,Výskyt[[#This Row],[Kód]],"")</f>
        <v/>
      </c>
      <c r="M31" s="102" t="str">
        <f>IFERROR(VLOOKUP(Výskyt[[#This Row],[Kód]],zostava1[],2,0),"")</f>
        <v/>
      </c>
      <c r="N31" s="102" t="str">
        <f>IFERROR(VLOOKUP(Výskyt[[#This Row],[Kód]],zostava2[],2,0),"")</f>
        <v/>
      </c>
      <c r="O31" s="102" t="str">
        <f>IFERROR(VLOOKUP(Výskyt[[#This Row],[Kód]],zostava3[],2,0),"")</f>
        <v/>
      </c>
      <c r="P31" s="102" t="str">
        <f>IFERROR(VLOOKUP(Výskyt[[#This Row],[Kód]],zostava4[],2,0),"")</f>
        <v/>
      </c>
      <c r="Q31" s="102" t="str">
        <f>IFERROR(VLOOKUP(Výskyt[[#This Row],[Kód]],zostava5[],2,0),"")</f>
        <v/>
      </c>
      <c r="R31" s="102" t="str">
        <f>IFERROR(VLOOKUP(Výskyt[[#This Row],[Kód]],zostava6[],2,0),"")</f>
        <v/>
      </c>
      <c r="S31" s="102" t="str">
        <f>IFERROR(VLOOKUP(Výskyt[[#This Row],[Kód]],zostava7[],2,0),"")</f>
        <v/>
      </c>
      <c r="T31" s="102" t="str">
        <f>IFERROR(VLOOKUP(Výskyt[[#This Row],[Kód]],zostava8[],2,0),"")</f>
        <v/>
      </c>
      <c r="U31" s="102" t="str">
        <f>IFERROR(VLOOKUP(Výskyt[[#This Row],[Kód]],zostava9[],2,0),"")</f>
        <v/>
      </c>
      <c r="V31" s="103" t="str">
        <f>IFERROR(VLOOKUP(Výskyt[[#This Row],[Kód]],zostava10[],2,0),"")</f>
        <v/>
      </c>
      <c r="W31" s="90"/>
      <c r="X31" s="128">
        <f>Zostavy!B29</f>
        <v>0</v>
      </c>
      <c r="Y31" s="128">
        <f>SUMIFS(Zostavy!$D$6:$D$39,Zostavy!$B$6:$B$39,Zostavy!B29)*Zostavy!$E$41</f>
        <v>0</v>
      </c>
      <c r="AA31" s="139">
        <f>Zostavy!H29</f>
        <v>0</v>
      </c>
      <c r="AB31" s="139">
        <f>SUMIFS(Zostavy!$J$6:$J$39,Zostavy!$H$6:$H$39,Zostavy!H29)*Zostavy!$K$41</f>
        <v>0</v>
      </c>
      <c r="AD31" s="139">
        <f>Zostavy!N29</f>
        <v>0</v>
      </c>
      <c r="AE31" s="139">
        <f>SUMIFS(Zostavy!$P$6:$P$39,Zostavy!$N$6:$N$39,Zostavy!N29)*Zostavy!$Q$41</f>
        <v>0</v>
      </c>
    </row>
    <row r="32" spans="1:31" ht="14.15" x14ac:dyDescent="0.35">
      <c r="A32" s="90"/>
      <c r="B32" s="99">
        <v>3100</v>
      </c>
      <c r="C32" s="90" t="s">
        <v>76</v>
      </c>
      <c r="D32" s="90">
        <f>Cenník[[#This Row],[Kód]]</f>
        <v>3100</v>
      </c>
      <c r="E32" s="100">
        <v>0.36</v>
      </c>
      <c r="F32" s="90"/>
      <c r="G32" s="90" t="s">
        <v>77</v>
      </c>
      <c r="H32" s="90"/>
      <c r="I32" s="101">
        <f>Cenník[[#This Row],[Kód]]</f>
        <v>3100</v>
      </c>
      <c r="J32" s="102">
        <f>SUM(Výskyt[[#This Row],[1]:[10]])</f>
        <v>0</v>
      </c>
      <c r="K32" s="102" t="str">
        <f>IFERROR(RANK(Výskyt[[#This Row],[kód-P]],Výskyt[kód-P],1),"")</f>
        <v/>
      </c>
      <c r="L32" s="102" t="str">
        <f>IF(Výskyt[[#This Row],[ks]]&gt;0,Výskyt[[#This Row],[Kód]],"")</f>
        <v/>
      </c>
      <c r="M32" s="102" t="str">
        <f>IFERROR(VLOOKUP(Výskyt[[#This Row],[Kód]],zostava1[],2,0),"")</f>
        <v/>
      </c>
      <c r="N32" s="102" t="str">
        <f>IFERROR(VLOOKUP(Výskyt[[#This Row],[Kód]],zostava2[],2,0),"")</f>
        <v/>
      </c>
      <c r="O32" s="102" t="str">
        <f>IFERROR(VLOOKUP(Výskyt[[#This Row],[Kód]],zostava3[],2,0),"")</f>
        <v/>
      </c>
      <c r="P32" s="102" t="str">
        <f>IFERROR(VLOOKUP(Výskyt[[#This Row],[Kód]],zostava4[],2,0),"")</f>
        <v/>
      </c>
      <c r="Q32" s="102" t="str">
        <f>IFERROR(VLOOKUP(Výskyt[[#This Row],[Kód]],zostava5[],2,0),"")</f>
        <v/>
      </c>
      <c r="R32" s="102" t="str">
        <f>IFERROR(VLOOKUP(Výskyt[[#This Row],[Kód]],zostava6[],2,0),"")</f>
        <v/>
      </c>
      <c r="S32" s="102" t="str">
        <f>IFERROR(VLOOKUP(Výskyt[[#This Row],[Kód]],zostava7[],2,0),"")</f>
        <v/>
      </c>
      <c r="T32" s="102" t="str">
        <f>IFERROR(VLOOKUP(Výskyt[[#This Row],[Kód]],zostava8[],2,0),"")</f>
        <v/>
      </c>
      <c r="U32" s="102" t="str">
        <f>IFERROR(VLOOKUP(Výskyt[[#This Row],[Kód]],zostava9[],2,0),"")</f>
        <v/>
      </c>
      <c r="V32" s="103" t="str">
        <f>IFERROR(VLOOKUP(Výskyt[[#This Row],[Kód]],zostava10[],2,0),"")</f>
        <v/>
      </c>
      <c r="W32" s="90"/>
      <c r="X32" s="128">
        <f>Zostavy!B30</f>
        <v>0</v>
      </c>
      <c r="Y32" s="128">
        <f>SUMIFS(Zostavy!$D$6:$D$39,Zostavy!$B$6:$B$39,Zostavy!B30)*Zostavy!$E$41</f>
        <v>0</v>
      </c>
      <c r="AA32" s="138">
        <f>Zostavy!H30</f>
        <v>0</v>
      </c>
      <c r="AB32" s="138">
        <f>SUMIFS(Zostavy!$J$6:$J$39,Zostavy!$H$6:$H$39,Zostavy!H30)*Zostavy!$K$41</f>
        <v>0</v>
      </c>
      <c r="AD32" s="138">
        <f>Zostavy!N30</f>
        <v>0</v>
      </c>
      <c r="AE32" s="138">
        <f>SUMIFS(Zostavy!$P$6:$P$39,Zostavy!$N$6:$N$39,Zostavy!N30)*Zostavy!$Q$41</f>
        <v>0</v>
      </c>
    </row>
    <row r="33" spans="1:31" ht="14.15" x14ac:dyDescent="0.35">
      <c r="A33" s="90"/>
      <c r="B33" s="99">
        <v>3110</v>
      </c>
      <c r="C33" s="90" t="s">
        <v>78</v>
      </c>
      <c r="D33" s="90">
        <f>Cenník[[#This Row],[Kód]]</f>
        <v>3110</v>
      </c>
      <c r="E33" s="100">
        <v>0.36</v>
      </c>
      <c r="F33" s="90"/>
      <c r="G33" s="90" t="s">
        <v>79</v>
      </c>
      <c r="H33" s="90"/>
      <c r="I33" s="101">
        <f>Cenník[[#This Row],[Kód]]</f>
        <v>3110</v>
      </c>
      <c r="J33" s="102">
        <f>SUM(Výskyt[[#This Row],[1]:[10]])</f>
        <v>0</v>
      </c>
      <c r="K33" s="102" t="str">
        <f>IFERROR(RANK(Výskyt[[#This Row],[kód-P]],Výskyt[kód-P],1),"")</f>
        <v/>
      </c>
      <c r="L33" s="102" t="str">
        <f>IF(Výskyt[[#This Row],[ks]]&gt;0,Výskyt[[#This Row],[Kód]],"")</f>
        <v/>
      </c>
      <c r="M33" s="102" t="str">
        <f>IFERROR(VLOOKUP(Výskyt[[#This Row],[Kód]],zostava1[],2,0),"")</f>
        <v/>
      </c>
      <c r="N33" s="102" t="str">
        <f>IFERROR(VLOOKUP(Výskyt[[#This Row],[Kód]],zostava2[],2,0),"")</f>
        <v/>
      </c>
      <c r="O33" s="102" t="str">
        <f>IFERROR(VLOOKUP(Výskyt[[#This Row],[Kód]],zostava3[],2,0),"")</f>
        <v/>
      </c>
      <c r="P33" s="102" t="str">
        <f>IFERROR(VLOOKUP(Výskyt[[#This Row],[Kód]],zostava4[],2,0),"")</f>
        <v/>
      </c>
      <c r="Q33" s="102" t="str">
        <f>IFERROR(VLOOKUP(Výskyt[[#This Row],[Kód]],zostava5[],2,0),"")</f>
        <v/>
      </c>
      <c r="R33" s="102" t="str">
        <f>IFERROR(VLOOKUP(Výskyt[[#This Row],[Kód]],zostava6[],2,0),"")</f>
        <v/>
      </c>
      <c r="S33" s="102" t="str">
        <f>IFERROR(VLOOKUP(Výskyt[[#This Row],[Kód]],zostava7[],2,0),"")</f>
        <v/>
      </c>
      <c r="T33" s="102" t="str">
        <f>IFERROR(VLOOKUP(Výskyt[[#This Row],[Kód]],zostava8[],2,0),"")</f>
        <v/>
      </c>
      <c r="U33" s="102" t="str">
        <f>IFERROR(VLOOKUP(Výskyt[[#This Row],[Kód]],zostava9[],2,0),"")</f>
        <v/>
      </c>
      <c r="V33" s="103" t="str">
        <f>IFERROR(VLOOKUP(Výskyt[[#This Row],[Kód]],zostava10[],2,0),"")</f>
        <v/>
      </c>
      <c r="W33" s="90"/>
      <c r="X33" s="128">
        <f>Zostavy!B31</f>
        <v>0</v>
      </c>
      <c r="Y33" s="128">
        <f>SUMIFS(Zostavy!$D$6:$D$39,Zostavy!$B$6:$B$39,Zostavy!B31)*Zostavy!$E$41</f>
        <v>0</v>
      </c>
      <c r="AA33" s="139">
        <f>Zostavy!H31</f>
        <v>0</v>
      </c>
      <c r="AB33" s="139">
        <f>SUMIFS(Zostavy!$J$6:$J$39,Zostavy!$H$6:$H$39,Zostavy!H31)*Zostavy!$K$41</f>
        <v>0</v>
      </c>
      <c r="AD33" s="139">
        <f>Zostavy!N31</f>
        <v>0</v>
      </c>
      <c r="AE33" s="139">
        <f>SUMIFS(Zostavy!$P$6:$P$39,Zostavy!$N$6:$N$39,Zostavy!N31)*Zostavy!$Q$41</f>
        <v>0</v>
      </c>
    </row>
    <row r="34" spans="1:31" ht="14.15" x14ac:dyDescent="0.35">
      <c r="A34" s="90"/>
      <c r="B34" s="99">
        <v>3120</v>
      </c>
      <c r="C34" s="90" t="s">
        <v>80</v>
      </c>
      <c r="D34" s="90">
        <f>Cenník[[#This Row],[Kód]]</f>
        <v>3120</v>
      </c>
      <c r="E34" s="100">
        <v>0.36</v>
      </c>
      <c r="F34" s="90"/>
      <c r="G34" s="90" t="s">
        <v>81</v>
      </c>
      <c r="H34" s="90"/>
      <c r="I34" s="101">
        <f>Cenník[[#This Row],[Kód]]</f>
        <v>3120</v>
      </c>
      <c r="J34" s="102">
        <f>SUM(Výskyt[[#This Row],[1]:[10]])</f>
        <v>0</v>
      </c>
      <c r="K34" s="102" t="str">
        <f>IFERROR(RANK(Výskyt[[#This Row],[kód-P]],Výskyt[kód-P],1),"")</f>
        <v/>
      </c>
      <c r="L34" s="102" t="str">
        <f>IF(Výskyt[[#This Row],[ks]]&gt;0,Výskyt[[#This Row],[Kód]],"")</f>
        <v/>
      </c>
      <c r="M34" s="102" t="str">
        <f>IFERROR(VLOOKUP(Výskyt[[#This Row],[Kód]],zostava1[],2,0),"")</f>
        <v/>
      </c>
      <c r="N34" s="102" t="str">
        <f>IFERROR(VLOOKUP(Výskyt[[#This Row],[Kód]],zostava2[],2,0),"")</f>
        <v/>
      </c>
      <c r="O34" s="102" t="str">
        <f>IFERROR(VLOOKUP(Výskyt[[#This Row],[Kód]],zostava3[],2,0),"")</f>
        <v/>
      </c>
      <c r="P34" s="102" t="str">
        <f>IFERROR(VLOOKUP(Výskyt[[#This Row],[Kód]],zostava4[],2,0),"")</f>
        <v/>
      </c>
      <c r="Q34" s="102" t="str">
        <f>IFERROR(VLOOKUP(Výskyt[[#This Row],[Kód]],zostava5[],2,0),"")</f>
        <v/>
      </c>
      <c r="R34" s="102" t="str">
        <f>IFERROR(VLOOKUP(Výskyt[[#This Row],[Kód]],zostava6[],2,0),"")</f>
        <v/>
      </c>
      <c r="S34" s="102" t="str">
        <f>IFERROR(VLOOKUP(Výskyt[[#This Row],[Kód]],zostava7[],2,0),"")</f>
        <v/>
      </c>
      <c r="T34" s="102" t="str">
        <f>IFERROR(VLOOKUP(Výskyt[[#This Row],[Kód]],zostava8[],2,0),"")</f>
        <v/>
      </c>
      <c r="U34" s="102" t="str">
        <f>IFERROR(VLOOKUP(Výskyt[[#This Row],[Kód]],zostava9[],2,0),"")</f>
        <v/>
      </c>
      <c r="V34" s="103" t="str">
        <f>IFERROR(VLOOKUP(Výskyt[[#This Row],[Kód]],zostava10[],2,0),"")</f>
        <v/>
      </c>
      <c r="W34" s="90"/>
      <c r="X34" s="128">
        <f>Zostavy!B32</f>
        <v>0</v>
      </c>
      <c r="Y34" s="128">
        <f>SUMIFS(Zostavy!$D$6:$D$39,Zostavy!$B$6:$B$39,Zostavy!B32)*Zostavy!$E$41</f>
        <v>0</v>
      </c>
      <c r="AA34" s="138">
        <f>Zostavy!H32</f>
        <v>0</v>
      </c>
      <c r="AB34" s="138">
        <f>SUMIFS(Zostavy!$J$6:$J$39,Zostavy!$H$6:$H$39,Zostavy!H32)*Zostavy!$K$41</f>
        <v>0</v>
      </c>
      <c r="AD34" s="138">
        <f>Zostavy!N32</f>
        <v>0</v>
      </c>
      <c r="AE34" s="138">
        <f>SUMIFS(Zostavy!$P$6:$P$39,Zostavy!$N$6:$N$39,Zostavy!N32)*Zostavy!$Q$41</f>
        <v>0</v>
      </c>
    </row>
    <row r="35" spans="1:31" ht="14.15" x14ac:dyDescent="0.35">
      <c r="A35" s="90"/>
      <c r="B35" s="99">
        <v>3121</v>
      </c>
      <c r="C35" s="90" t="s">
        <v>82</v>
      </c>
      <c r="D35" s="90">
        <f>Cenník[[#This Row],[Kód]]</f>
        <v>3121</v>
      </c>
      <c r="E35" s="100">
        <v>0.38</v>
      </c>
      <c r="F35" s="90"/>
      <c r="G35" s="90" t="s">
        <v>83</v>
      </c>
      <c r="H35" s="90"/>
      <c r="I35" s="101">
        <f>Cenník[[#This Row],[Kód]]</f>
        <v>3121</v>
      </c>
      <c r="J35" s="102">
        <f>SUM(Výskyt[[#This Row],[1]:[10]])</f>
        <v>0</v>
      </c>
      <c r="K35" s="102" t="str">
        <f>IFERROR(RANK(Výskyt[[#This Row],[kód-P]],Výskyt[kód-P],1),"")</f>
        <v/>
      </c>
      <c r="L35" s="102" t="str">
        <f>IF(Výskyt[[#This Row],[ks]]&gt;0,Výskyt[[#This Row],[Kód]],"")</f>
        <v/>
      </c>
      <c r="M35" s="102" t="str">
        <f>IFERROR(VLOOKUP(Výskyt[[#This Row],[Kód]],zostava1[],2,0),"")</f>
        <v/>
      </c>
      <c r="N35" s="102" t="str">
        <f>IFERROR(VLOOKUP(Výskyt[[#This Row],[Kód]],zostava2[],2,0),"")</f>
        <v/>
      </c>
      <c r="O35" s="102" t="str">
        <f>IFERROR(VLOOKUP(Výskyt[[#This Row],[Kód]],zostava3[],2,0),"")</f>
        <v/>
      </c>
      <c r="P35" s="102" t="str">
        <f>IFERROR(VLOOKUP(Výskyt[[#This Row],[Kód]],zostava4[],2,0),"")</f>
        <v/>
      </c>
      <c r="Q35" s="102" t="str">
        <f>IFERROR(VLOOKUP(Výskyt[[#This Row],[Kód]],zostava5[],2,0),"")</f>
        <v/>
      </c>
      <c r="R35" s="102" t="str">
        <f>IFERROR(VLOOKUP(Výskyt[[#This Row],[Kód]],zostava6[],2,0),"")</f>
        <v/>
      </c>
      <c r="S35" s="102" t="str">
        <f>IFERROR(VLOOKUP(Výskyt[[#This Row],[Kód]],zostava7[],2,0),"")</f>
        <v/>
      </c>
      <c r="T35" s="102" t="str">
        <f>IFERROR(VLOOKUP(Výskyt[[#This Row],[Kód]],zostava8[],2,0),"")</f>
        <v/>
      </c>
      <c r="U35" s="102" t="str">
        <f>IFERROR(VLOOKUP(Výskyt[[#This Row],[Kód]],zostava9[],2,0),"")</f>
        <v/>
      </c>
      <c r="V35" s="103" t="str">
        <f>IFERROR(VLOOKUP(Výskyt[[#This Row],[Kód]],zostava10[],2,0),"")</f>
        <v/>
      </c>
      <c r="W35" s="90"/>
      <c r="X35" s="128">
        <f>Zostavy!B33</f>
        <v>0</v>
      </c>
      <c r="Y35" s="128">
        <f>SUMIFS(Zostavy!$D$6:$D$39,Zostavy!$B$6:$B$39,Zostavy!B33)*Zostavy!$E$41</f>
        <v>0</v>
      </c>
      <c r="AA35" s="139">
        <f>Zostavy!H33</f>
        <v>0</v>
      </c>
      <c r="AB35" s="139">
        <f>SUMIFS(Zostavy!$J$6:$J$39,Zostavy!$H$6:$H$39,Zostavy!H33)*Zostavy!$K$41</f>
        <v>0</v>
      </c>
      <c r="AD35" s="139">
        <f>Zostavy!N33</f>
        <v>0</v>
      </c>
      <c r="AE35" s="139">
        <f>SUMIFS(Zostavy!$P$6:$P$39,Zostavy!$N$6:$N$39,Zostavy!N33)*Zostavy!$Q$41</f>
        <v>0</v>
      </c>
    </row>
    <row r="36" spans="1:31" ht="14.15" x14ac:dyDescent="0.35">
      <c r="A36" s="90"/>
      <c r="B36" s="99">
        <v>3122</v>
      </c>
      <c r="C36" s="90" t="s">
        <v>84</v>
      </c>
      <c r="D36" s="90">
        <f>Cenník[[#This Row],[Kód]]</f>
        <v>3122</v>
      </c>
      <c r="E36" s="100">
        <v>0.61</v>
      </c>
      <c r="F36" s="90"/>
      <c r="G36" s="90" t="s">
        <v>85</v>
      </c>
      <c r="H36" s="90"/>
      <c r="I36" s="101">
        <f>Cenník[[#This Row],[Kód]]</f>
        <v>3122</v>
      </c>
      <c r="J36" s="102">
        <f>SUM(Výskyt[[#This Row],[1]:[10]])</f>
        <v>0</v>
      </c>
      <c r="K36" s="102" t="str">
        <f>IFERROR(RANK(Výskyt[[#This Row],[kód-P]],Výskyt[kód-P],1),"")</f>
        <v/>
      </c>
      <c r="L36" s="102" t="str">
        <f>IF(Výskyt[[#This Row],[ks]]&gt;0,Výskyt[[#This Row],[Kód]],"")</f>
        <v/>
      </c>
      <c r="M36" s="102" t="str">
        <f>IFERROR(VLOOKUP(Výskyt[[#This Row],[Kód]],zostava1[],2,0),"")</f>
        <v/>
      </c>
      <c r="N36" s="102" t="str">
        <f>IFERROR(VLOOKUP(Výskyt[[#This Row],[Kód]],zostava2[],2,0),"")</f>
        <v/>
      </c>
      <c r="O36" s="102" t="str">
        <f>IFERROR(VLOOKUP(Výskyt[[#This Row],[Kód]],zostava3[],2,0),"")</f>
        <v/>
      </c>
      <c r="P36" s="102">
        <f>IFERROR(VLOOKUP(Výskyt[[#This Row],[Kód]],zostava4[],2,0),"")</f>
        <v>0</v>
      </c>
      <c r="Q36" s="102">
        <f>IFERROR(VLOOKUP(Výskyt[[#This Row],[Kód]],zostava5[],2,0),"")</f>
        <v>0</v>
      </c>
      <c r="R36" s="102">
        <f>IFERROR(VLOOKUP(Výskyt[[#This Row],[Kód]],zostava6[],2,0),"")</f>
        <v>0</v>
      </c>
      <c r="S36" s="102">
        <f>IFERROR(VLOOKUP(Výskyt[[#This Row],[Kód]],zostava7[],2,0),"")</f>
        <v>0</v>
      </c>
      <c r="T36" s="102">
        <f>IFERROR(VLOOKUP(Výskyt[[#This Row],[Kód]],zostava8[],2,0),"")</f>
        <v>0</v>
      </c>
      <c r="U36" s="102">
        <f>IFERROR(VLOOKUP(Výskyt[[#This Row],[Kód]],zostava9[],2,0),"")</f>
        <v>0</v>
      </c>
      <c r="V36" s="103">
        <f>IFERROR(VLOOKUP(Výskyt[[#This Row],[Kód]],zostava10[],2,0),"")</f>
        <v>0</v>
      </c>
      <c r="W36" s="90"/>
      <c r="X36" s="128">
        <f>Zostavy!B34</f>
        <v>0</v>
      </c>
      <c r="Y36" s="128">
        <f>SUMIFS(Zostavy!$D$6:$D$39,Zostavy!$B$6:$B$39,Zostavy!B34)*Zostavy!$E$41</f>
        <v>0</v>
      </c>
      <c r="AA36" s="138">
        <f>Zostavy!H34</f>
        <v>0</v>
      </c>
      <c r="AB36" s="138">
        <f>SUMIFS(Zostavy!$J$6:$J$39,Zostavy!$H$6:$H$39,Zostavy!H34)*Zostavy!$K$41</f>
        <v>0</v>
      </c>
      <c r="AD36" s="138">
        <f>Zostavy!N34</f>
        <v>0</v>
      </c>
      <c r="AE36" s="138">
        <f>SUMIFS(Zostavy!$P$6:$P$39,Zostavy!$N$6:$N$39,Zostavy!N34)*Zostavy!$Q$41</f>
        <v>0</v>
      </c>
    </row>
    <row r="37" spans="1:31" ht="14.15" x14ac:dyDescent="0.35">
      <c r="A37" s="90"/>
      <c r="B37" s="99">
        <v>3125</v>
      </c>
      <c r="C37" s="90" t="s">
        <v>86</v>
      </c>
      <c r="D37" s="90">
        <f>Cenník[[#This Row],[Kód]]</f>
        <v>3125</v>
      </c>
      <c r="E37" s="100">
        <v>0.54</v>
      </c>
      <c r="F37" s="90"/>
      <c r="G37" s="90" t="s">
        <v>87</v>
      </c>
      <c r="H37" s="90"/>
      <c r="I37" s="101">
        <f>Cenník[[#This Row],[Kód]]</f>
        <v>3125</v>
      </c>
      <c r="J37" s="102">
        <f>SUM(Výskyt[[#This Row],[1]:[10]])</f>
        <v>0</v>
      </c>
      <c r="K37" s="102" t="str">
        <f>IFERROR(RANK(Výskyt[[#This Row],[kód-P]],Výskyt[kód-P],1),"")</f>
        <v/>
      </c>
      <c r="L37" s="102" t="str">
        <f>IF(Výskyt[[#This Row],[ks]]&gt;0,Výskyt[[#This Row],[Kód]],"")</f>
        <v/>
      </c>
      <c r="M37" s="102" t="str">
        <f>IFERROR(VLOOKUP(Výskyt[[#This Row],[Kód]],zostava1[],2,0),"")</f>
        <v/>
      </c>
      <c r="N37" s="102" t="str">
        <f>IFERROR(VLOOKUP(Výskyt[[#This Row],[Kód]],zostava2[],2,0),"")</f>
        <v/>
      </c>
      <c r="O37" s="102" t="str">
        <f>IFERROR(VLOOKUP(Výskyt[[#This Row],[Kód]],zostava3[],2,0),"")</f>
        <v/>
      </c>
      <c r="P37" s="102" t="str">
        <f>IFERROR(VLOOKUP(Výskyt[[#This Row],[Kód]],zostava4[],2,0),"")</f>
        <v/>
      </c>
      <c r="Q37" s="102" t="str">
        <f>IFERROR(VLOOKUP(Výskyt[[#This Row],[Kód]],zostava5[],2,0),"")</f>
        <v/>
      </c>
      <c r="R37" s="102" t="str">
        <f>IFERROR(VLOOKUP(Výskyt[[#This Row],[Kód]],zostava6[],2,0),"")</f>
        <v/>
      </c>
      <c r="S37" s="102" t="str">
        <f>IFERROR(VLOOKUP(Výskyt[[#This Row],[Kód]],zostava7[],2,0),"")</f>
        <v/>
      </c>
      <c r="T37" s="102" t="str">
        <f>IFERROR(VLOOKUP(Výskyt[[#This Row],[Kód]],zostava8[],2,0),"")</f>
        <v/>
      </c>
      <c r="U37" s="102" t="str">
        <f>IFERROR(VLOOKUP(Výskyt[[#This Row],[Kód]],zostava9[],2,0),"")</f>
        <v/>
      </c>
      <c r="V37" s="103" t="str">
        <f>IFERROR(VLOOKUP(Výskyt[[#This Row],[Kód]],zostava10[],2,0),"")</f>
        <v/>
      </c>
      <c r="W37" s="90"/>
      <c r="X37" s="128">
        <f>Zostavy!B35</f>
        <v>0</v>
      </c>
      <c r="Y37" s="128">
        <f>SUMIFS(Zostavy!$D$6:$D$39,Zostavy!$B$6:$B$39,Zostavy!B35)*Zostavy!$E$41</f>
        <v>0</v>
      </c>
      <c r="AA37" s="139">
        <f>Zostavy!H35</f>
        <v>0</v>
      </c>
      <c r="AB37" s="139">
        <f>SUMIFS(Zostavy!$J$6:$J$39,Zostavy!$H$6:$H$39,Zostavy!H35)*Zostavy!$K$41</f>
        <v>0</v>
      </c>
      <c r="AD37" s="139">
        <f>Zostavy!N35</f>
        <v>0</v>
      </c>
      <c r="AE37" s="139">
        <f>SUMIFS(Zostavy!$P$6:$P$39,Zostavy!$N$6:$N$39,Zostavy!N35)*Zostavy!$Q$41</f>
        <v>0</v>
      </c>
    </row>
    <row r="38" spans="1:31" ht="14.15" x14ac:dyDescent="0.35">
      <c r="A38" s="90"/>
      <c r="B38" s="99">
        <v>3130</v>
      </c>
      <c r="C38" s="90" t="s">
        <v>88</v>
      </c>
      <c r="D38" s="90">
        <f>Cenník[[#This Row],[Kód]]</f>
        <v>3130</v>
      </c>
      <c r="E38" s="100">
        <v>0.54</v>
      </c>
      <c r="F38" s="90"/>
      <c r="G38" s="90" t="s">
        <v>89</v>
      </c>
      <c r="H38" s="90"/>
      <c r="I38" s="101">
        <f>Cenník[[#This Row],[Kód]]</f>
        <v>3130</v>
      </c>
      <c r="J38" s="102">
        <f>SUM(Výskyt[[#This Row],[1]:[10]])</f>
        <v>0</v>
      </c>
      <c r="K38" s="102" t="str">
        <f>IFERROR(RANK(Výskyt[[#This Row],[kód-P]],Výskyt[kód-P],1),"")</f>
        <v/>
      </c>
      <c r="L38" s="102" t="str">
        <f>IF(Výskyt[[#This Row],[ks]]&gt;0,Výskyt[[#This Row],[Kód]],"")</f>
        <v/>
      </c>
      <c r="M38" s="102" t="str">
        <f>IFERROR(VLOOKUP(Výskyt[[#This Row],[Kód]],zostava1[],2,0),"")</f>
        <v/>
      </c>
      <c r="N38" s="102" t="str">
        <f>IFERROR(VLOOKUP(Výskyt[[#This Row],[Kód]],zostava2[],2,0),"")</f>
        <v/>
      </c>
      <c r="O38" s="102" t="str">
        <f>IFERROR(VLOOKUP(Výskyt[[#This Row],[Kód]],zostava3[],2,0),"")</f>
        <v/>
      </c>
      <c r="P38" s="102" t="str">
        <f>IFERROR(VLOOKUP(Výskyt[[#This Row],[Kód]],zostava4[],2,0),"")</f>
        <v/>
      </c>
      <c r="Q38" s="102" t="str">
        <f>IFERROR(VLOOKUP(Výskyt[[#This Row],[Kód]],zostava5[],2,0),"")</f>
        <v/>
      </c>
      <c r="R38" s="102" t="str">
        <f>IFERROR(VLOOKUP(Výskyt[[#This Row],[Kód]],zostava6[],2,0),"")</f>
        <v/>
      </c>
      <c r="S38" s="102" t="str">
        <f>IFERROR(VLOOKUP(Výskyt[[#This Row],[Kód]],zostava7[],2,0),"")</f>
        <v/>
      </c>
      <c r="T38" s="102" t="str">
        <f>IFERROR(VLOOKUP(Výskyt[[#This Row],[Kód]],zostava8[],2,0),"")</f>
        <v/>
      </c>
      <c r="U38" s="102" t="str">
        <f>IFERROR(VLOOKUP(Výskyt[[#This Row],[Kód]],zostava9[],2,0),"")</f>
        <v/>
      </c>
      <c r="V38" s="103" t="str">
        <f>IFERROR(VLOOKUP(Výskyt[[#This Row],[Kód]],zostava10[],2,0),"")</f>
        <v/>
      </c>
      <c r="W38" s="90"/>
      <c r="X38" s="128">
        <f>Zostavy!B36</f>
        <v>0</v>
      </c>
      <c r="Y38" s="128">
        <f>SUMIFS(Zostavy!$D$6:$D$39,Zostavy!$B$6:$B$39,Zostavy!B36)*Zostavy!$E$41</f>
        <v>0</v>
      </c>
      <c r="AA38" s="138">
        <f>Zostavy!H36</f>
        <v>0</v>
      </c>
      <c r="AB38" s="138">
        <f>SUMIFS(Zostavy!$J$6:$J$39,Zostavy!$H$6:$H$39,Zostavy!H36)*Zostavy!$K$41</f>
        <v>0</v>
      </c>
      <c r="AD38" s="138">
        <f>Zostavy!N36</f>
        <v>0</v>
      </c>
      <c r="AE38" s="138">
        <f>SUMIFS(Zostavy!$P$6:$P$39,Zostavy!$N$6:$N$39,Zostavy!N36)*Zostavy!$Q$41</f>
        <v>0</v>
      </c>
    </row>
    <row r="39" spans="1:31" ht="14.15" x14ac:dyDescent="0.35">
      <c r="A39" s="90"/>
      <c r="B39" s="99">
        <v>3135</v>
      </c>
      <c r="C39" s="90" t="s">
        <v>90</v>
      </c>
      <c r="D39" s="90">
        <f>Cenník[[#This Row],[Kód]]</f>
        <v>3135</v>
      </c>
      <c r="E39" s="100">
        <v>0.54</v>
      </c>
      <c r="F39" s="90"/>
      <c r="G39" s="90" t="s">
        <v>91</v>
      </c>
      <c r="H39" s="90"/>
      <c r="I39" s="101">
        <f>Cenník[[#This Row],[Kód]]</f>
        <v>3135</v>
      </c>
      <c r="J39" s="102">
        <f>SUM(Výskyt[[#This Row],[1]:[10]])</f>
        <v>0</v>
      </c>
      <c r="K39" s="102" t="str">
        <f>IFERROR(RANK(Výskyt[[#This Row],[kód-P]],Výskyt[kód-P],1),"")</f>
        <v/>
      </c>
      <c r="L39" s="102" t="str">
        <f>IF(Výskyt[[#This Row],[ks]]&gt;0,Výskyt[[#This Row],[Kód]],"")</f>
        <v/>
      </c>
      <c r="M39" s="102" t="str">
        <f>IFERROR(VLOOKUP(Výskyt[[#This Row],[Kód]],zostava1[],2,0),"")</f>
        <v/>
      </c>
      <c r="N39" s="102" t="str">
        <f>IFERROR(VLOOKUP(Výskyt[[#This Row],[Kód]],zostava2[],2,0),"")</f>
        <v/>
      </c>
      <c r="O39" s="102" t="str">
        <f>IFERROR(VLOOKUP(Výskyt[[#This Row],[Kód]],zostava3[],2,0),"")</f>
        <v/>
      </c>
      <c r="P39" s="102" t="str">
        <f>IFERROR(VLOOKUP(Výskyt[[#This Row],[Kód]],zostava4[],2,0),"")</f>
        <v/>
      </c>
      <c r="Q39" s="102" t="str">
        <f>IFERROR(VLOOKUP(Výskyt[[#This Row],[Kód]],zostava5[],2,0),"")</f>
        <v/>
      </c>
      <c r="R39" s="102" t="str">
        <f>IFERROR(VLOOKUP(Výskyt[[#This Row],[Kód]],zostava6[],2,0),"")</f>
        <v/>
      </c>
      <c r="S39" s="102" t="str">
        <f>IFERROR(VLOOKUP(Výskyt[[#This Row],[Kód]],zostava7[],2,0),"")</f>
        <v/>
      </c>
      <c r="T39" s="102" t="str">
        <f>IFERROR(VLOOKUP(Výskyt[[#This Row],[Kód]],zostava8[],2,0),"")</f>
        <v/>
      </c>
      <c r="U39" s="102" t="str">
        <f>IFERROR(VLOOKUP(Výskyt[[#This Row],[Kód]],zostava9[],2,0),"")</f>
        <v/>
      </c>
      <c r="V39" s="103" t="str">
        <f>IFERROR(VLOOKUP(Výskyt[[#This Row],[Kód]],zostava10[],2,0),"")</f>
        <v/>
      </c>
      <c r="W39" s="90"/>
      <c r="X39" s="128">
        <f>Zostavy!B37</f>
        <v>0</v>
      </c>
      <c r="Y39" s="128">
        <f>SUMIFS(Zostavy!$D$6:$D$39,Zostavy!$B$6:$B$39,Zostavy!B37)*Zostavy!$E$41</f>
        <v>0</v>
      </c>
      <c r="AA39" s="139">
        <f>Zostavy!H37</f>
        <v>0</v>
      </c>
      <c r="AB39" s="139">
        <f>SUMIFS(Zostavy!$J$6:$J$39,Zostavy!$H$6:$H$39,Zostavy!H37)*Zostavy!$K$41</f>
        <v>0</v>
      </c>
      <c r="AD39" s="139">
        <f>Zostavy!N37</f>
        <v>0</v>
      </c>
      <c r="AE39" s="139">
        <f>SUMIFS(Zostavy!$P$6:$P$39,Zostavy!$N$6:$N$39,Zostavy!N37)*Zostavy!$Q$41</f>
        <v>0</v>
      </c>
    </row>
    <row r="40" spans="1:31" ht="14.15" x14ac:dyDescent="0.35">
      <c r="A40" s="90"/>
      <c r="B40" s="99">
        <v>3145</v>
      </c>
      <c r="C40" s="90" t="s">
        <v>92</v>
      </c>
      <c r="D40" s="90">
        <f>Cenník[[#This Row],[Kód]]</f>
        <v>3145</v>
      </c>
      <c r="E40" s="100">
        <v>0.77</v>
      </c>
      <c r="F40" s="90"/>
      <c r="G40" s="90" t="s">
        <v>93</v>
      </c>
      <c r="H40" s="90"/>
      <c r="I40" s="101">
        <f>Cenník[[#This Row],[Kód]]</f>
        <v>3145</v>
      </c>
      <c r="J40" s="102">
        <f>SUM(Výskyt[[#This Row],[1]:[10]])</f>
        <v>0</v>
      </c>
      <c r="K40" s="102" t="str">
        <f>IFERROR(RANK(Výskyt[[#This Row],[kód-P]],Výskyt[kód-P],1),"")</f>
        <v/>
      </c>
      <c r="L40" s="102" t="str">
        <f>IF(Výskyt[[#This Row],[ks]]&gt;0,Výskyt[[#This Row],[Kód]],"")</f>
        <v/>
      </c>
      <c r="M40" s="102" t="str">
        <f>IFERROR(VLOOKUP(Výskyt[[#This Row],[Kód]],zostava1[],2,0),"")</f>
        <v/>
      </c>
      <c r="N40" s="102" t="str">
        <f>IFERROR(VLOOKUP(Výskyt[[#This Row],[Kód]],zostava2[],2,0),"")</f>
        <v/>
      </c>
      <c r="O40" s="102" t="str">
        <f>IFERROR(VLOOKUP(Výskyt[[#This Row],[Kód]],zostava3[],2,0),"")</f>
        <v/>
      </c>
      <c r="P40" s="102" t="str">
        <f>IFERROR(VLOOKUP(Výskyt[[#This Row],[Kód]],zostava4[],2,0),"")</f>
        <v/>
      </c>
      <c r="Q40" s="102" t="str">
        <f>IFERROR(VLOOKUP(Výskyt[[#This Row],[Kód]],zostava5[],2,0),"")</f>
        <v/>
      </c>
      <c r="R40" s="102" t="str">
        <f>IFERROR(VLOOKUP(Výskyt[[#This Row],[Kód]],zostava6[],2,0),"")</f>
        <v/>
      </c>
      <c r="S40" s="102" t="str">
        <f>IFERROR(VLOOKUP(Výskyt[[#This Row],[Kód]],zostava7[],2,0),"")</f>
        <v/>
      </c>
      <c r="T40" s="102" t="str">
        <f>IFERROR(VLOOKUP(Výskyt[[#This Row],[Kód]],zostava8[],2,0),"")</f>
        <v/>
      </c>
      <c r="U40" s="102" t="str">
        <f>IFERROR(VLOOKUP(Výskyt[[#This Row],[Kód]],zostava9[],2,0),"")</f>
        <v/>
      </c>
      <c r="V40" s="103" t="str">
        <f>IFERROR(VLOOKUP(Výskyt[[#This Row],[Kód]],zostava10[],2,0),"")</f>
        <v/>
      </c>
      <c r="W40" s="90"/>
      <c r="X40" s="128">
        <f>Zostavy!B38</f>
        <v>0</v>
      </c>
      <c r="Y40" s="128">
        <f>SUMIFS(Zostavy!$D$6:$D$39,Zostavy!$B$6:$B$39,Zostavy!B38)*Zostavy!$E$41</f>
        <v>0</v>
      </c>
      <c r="AA40" s="138">
        <f>Zostavy!H38</f>
        <v>0</v>
      </c>
      <c r="AB40" s="138">
        <f>SUMIFS(Zostavy!$J$6:$J$39,Zostavy!$H$6:$H$39,Zostavy!H38)*Zostavy!$K$41</f>
        <v>0</v>
      </c>
      <c r="AD40" s="138">
        <f>Zostavy!N38</f>
        <v>0</v>
      </c>
      <c r="AE40" s="138">
        <f>SUMIFS(Zostavy!$P$6:$P$39,Zostavy!$N$6:$N$39,Zostavy!N38)*Zostavy!$Q$41</f>
        <v>0</v>
      </c>
    </row>
    <row r="41" spans="1:31" ht="14.15" x14ac:dyDescent="0.35">
      <c r="A41" s="90"/>
      <c r="B41" s="99">
        <v>3150</v>
      </c>
      <c r="C41" s="90" t="s">
        <v>94</v>
      </c>
      <c r="D41" s="90">
        <f>Cenník[[#This Row],[Kód]]</f>
        <v>3150</v>
      </c>
      <c r="E41" s="100">
        <v>0.77</v>
      </c>
      <c r="F41" s="90"/>
      <c r="G41" s="90" t="s">
        <v>95</v>
      </c>
      <c r="H41" s="90"/>
      <c r="I41" s="101">
        <f>Cenník[[#This Row],[Kód]]</f>
        <v>3150</v>
      </c>
      <c r="J41" s="102">
        <f>SUM(Výskyt[[#This Row],[1]:[10]])</f>
        <v>0</v>
      </c>
      <c r="K41" s="102" t="str">
        <f>IFERROR(RANK(Výskyt[[#This Row],[kód-P]],Výskyt[kód-P],1),"")</f>
        <v/>
      </c>
      <c r="L41" s="102" t="str">
        <f>IF(Výskyt[[#This Row],[ks]]&gt;0,Výskyt[[#This Row],[Kód]],"")</f>
        <v/>
      </c>
      <c r="M41" s="102" t="str">
        <f>IFERROR(VLOOKUP(Výskyt[[#This Row],[Kód]],zostava1[],2,0),"")</f>
        <v/>
      </c>
      <c r="N41" s="102" t="str">
        <f>IFERROR(VLOOKUP(Výskyt[[#This Row],[Kód]],zostava2[],2,0),"")</f>
        <v/>
      </c>
      <c r="O41" s="102" t="str">
        <f>IFERROR(VLOOKUP(Výskyt[[#This Row],[Kód]],zostava3[],2,0),"")</f>
        <v/>
      </c>
      <c r="P41" s="102" t="str">
        <f>IFERROR(VLOOKUP(Výskyt[[#This Row],[Kód]],zostava4[],2,0),"")</f>
        <v/>
      </c>
      <c r="Q41" s="102" t="str">
        <f>IFERROR(VLOOKUP(Výskyt[[#This Row],[Kód]],zostava5[],2,0),"")</f>
        <v/>
      </c>
      <c r="R41" s="102" t="str">
        <f>IFERROR(VLOOKUP(Výskyt[[#This Row],[Kód]],zostava6[],2,0),"")</f>
        <v/>
      </c>
      <c r="S41" s="102" t="str">
        <f>IFERROR(VLOOKUP(Výskyt[[#This Row],[Kód]],zostava7[],2,0),"")</f>
        <v/>
      </c>
      <c r="T41" s="102" t="str">
        <f>IFERROR(VLOOKUP(Výskyt[[#This Row],[Kód]],zostava8[],2,0),"")</f>
        <v/>
      </c>
      <c r="U41" s="102" t="str">
        <f>IFERROR(VLOOKUP(Výskyt[[#This Row],[Kód]],zostava9[],2,0),"")</f>
        <v/>
      </c>
      <c r="V41" s="103" t="str">
        <f>IFERROR(VLOOKUP(Výskyt[[#This Row],[Kód]],zostava10[],2,0),"")</f>
        <v/>
      </c>
      <c r="W41" s="90"/>
      <c r="X41" s="128">
        <f>Zostavy!B39</f>
        <v>0</v>
      </c>
      <c r="Y41" s="128">
        <f>SUMIFS(Zostavy!$D$6:$D$39,Zostavy!$B$6:$B$39,Zostavy!B39)*Zostavy!$E$41</f>
        <v>0</v>
      </c>
      <c r="AA41" s="144">
        <f>Zostavy!H39</f>
        <v>0</v>
      </c>
      <c r="AB41" s="144">
        <f>SUMIFS(Zostavy!$J$6:$J$39,Zostavy!$H$6:$H$39,Zostavy!H39)*Zostavy!$K$41</f>
        <v>0</v>
      </c>
      <c r="AD41" s="144">
        <f>Zostavy!N39</f>
        <v>0</v>
      </c>
      <c r="AE41" s="144">
        <f>SUMIFS(Zostavy!$P$6:$P$39,Zostavy!$N$6:$N$39,Zostavy!N39)*Zostavy!$Q$41</f>
        <v>0</v>
      </c>
    </row>
    <row r="42" spans="1:31" x14ac:dyDescent="0.35">
      <c r="A42" s="90"/>
      <c r="B42" s="99">
        <v>3155</v>
      </c>
      <c r="C42" s="90" t="s">
        <v>96</v>
      </c>
      <c r="D42" s="90">
        <f>Cenník[[#This Row],[Kód]]</f>
        <v>3155</v>
      </c>
      <c r="E42" s="100">
        <v>0.77</v>
      </c>
      <c r="F42" s="90"/>
      <c r="G42" s="90" t="s">
        <v>97</v>
      </c>
      <c r="H42" s="90"/>
      <c r="I42" s="101">
        <f>Cenník[[#This Row],[Kód]]</f>
        <v>3155</v>
      </c>
      <c r="J42" s="102">
        <f>SUM(Výskyt[[#This Row],[1]:[10]])</f>
        <v>0</v>
      </c>
      <c r="K42" s="102" t="str">
        <f>IFERROR(RANK(Výskyt[[#This Row],[kód-P]],Výskyt[kód-P],1),"")</f>
        <v/>
      </c>
      <c r="L42" s="102" t="str">
        <f>IF(Výskyt[[#This Row],[ks]]&gt;0,Výskyt[[#This Row],[Kód]],"")</f>
        <v/>
      </c>
      <c r="M42" s="102" t="str">
        <f>IFERROR(VLOOKUP(Výskyt[[#This Row],[Kód]],zostava1[],2,0),"")</f>
        <v/>
      </c>
      <c r="N42" s="102" t="str">
        <f>IFERROR(VLOOKUP(Výskyt[[#This Row],[Kód]],zostava2[],2,0),"")</f>
        <v/>
      </c>
      <c r="O42" s="102" t="str">
        <f>IFERROR(VLOOKUP(Výskyt[[#This Row],[Kód]],zostava3[],2,0),"")</f>
        <v/>
      </c>
      <c r="P42" s="102" t="str">
        <f>IFERROR(VLOOKUP(Výskyt[[#This Row],[Kód]],zostava4[],2,0),"")</f>
        <v/>
      </c>
      <c r="Q42" s="102" t="str">
        <f>IFERROR(VLOOKUP(Výskyt[[#This Row],[Kód]],zostava5[],2,0),"")</f>
        <v/>
      </c>
      <c r="R42" s="102" t="str">
        <f>IFERROR(VLOOKUP(Výskyt[[#This Row],[Kód]],zostava6[],2,0),"")</f>
        <v/>
      </c>
      <c r="S42" s="102" t="str">
        <f>IFERROR(VLOOKUP(Výskyt[[#This Row],[Kód]],zostava7[],2,0),"")</f>
        <v/>
      </c>
      <c r="T42" s="102" t="str">
        <f>IFERROR(VLOOKUP(Výskyt[[#This Row],[Kód]],zostava8[],2,0),"")</f>
        <v/>
      </c>
      <c r="U42" s="102" t="str">
        <f>IFERROR(VLOOKUP(Výskyt[[#This Row],[Kód]],zostava9[],2,0),"")</f>
        <v/>
      </c>
      <c r="V42" s="103" t="str">
        <f>IFERROR(VLOOKUP(Výskyt[[#This Row],[Kód]],zostava10[],2,0),"")</f>
        <v/>
      </c>
      <c r="W42" s="90"/>
    </row>
    <row r="43" spans="1:31" x14ac:dyDescent="0.35">
      <c r="A43" s="90"/>
      <c r="B43" s="99">
        <v>3156</v>
      </c>
      <c r="C43" s="90" t="s">
        <v>98</v>
      </c>
      <c r="D43" s="90">
        <f>Cenník[[#This Row],[Kód]]</f>
        <v>3156</v>
      </c>
      <c r="E43" s="100">
        <v>1.33</v>
      </c>
      <c r="F43" s="90"/>
      <c r="G43" s="90" t="s">
        <v>99</v>
      </c>
      <c r="H43" s="90"/>
      <c r="I43" s="101">
        <f>Cenník[[#This Row],[Kód]]</f>
        <v>3156</v>
      </c>
      <c r="J43" s="102">
        <f>SUM(Výskyt[[#This Row],[1]:[10]])</f>
        <v>0</v>
      </c>
      <c r="K43" s="102" t="str">
        <f>IFERROR(RANK(Výskyt[[#This Row],[kód-P]],Výskyt[kód-P],1),"")</f>
        <v/>
      </c>
      <c r="L43" s="102" t="str">
        <f>IF(Výskyt[[#This Row],[ks]]&gt;0,Výskyt[[#This Row],[Kód]],"")</f>
        <v/>
      </c>
      <c r="M43" s="102" t="str">
        <f>IFERROR(VLOOKUP(Výskyt[[#This Row],[Kód]],zostava1[],2,0),"")</f>
        <v/>
      </c>
      <c r="N43" s="102" t="str">
        <f>IFERROR(VLOOKUP(Výskyt[[#This Row],[Kód]],zostava2[],2,0),"")</f>
        <v/>
      </c>
      <c r="O43" s="102" t="str">
        <f>IFERROR(VLOOKUP(Výskyt[[#This Row],[Kód]],zostava3[],2,0),"")</f>
        <v/>
      </c>
      <c r="P43" s="102" t="str">
        <f>IFERROR(VLOOKUP(Výskyt[[#This Row],[Kód]],zostava4[],2,0),"")</f>
        <v/>
      </c>
      <c r="Q43" s="102" t="str">
        <f>IFERROR(VLOOKUP(Výskyt[[#This Row],[Kód]],zostava5[],2,0),"")</f>
        <v/>
      </c>
      <c r="R43" s="102" t="str">
        <f>IFERROR(VLOOKUP(Výskyt[[#This Row],[Kód]],zostava6[],2,0),"")</f>
        <v/>
      </c>
      <c r="S43" s="102" t="str">
        <f>IFERROR(VLOOKUP(Výskyt[[#This Row],[Kód]],zostava7[],2,0),"")</f>
        <v/>
      </c>
      <c r="T43" s="102" t="str">
        <f>IFERROR(VLOOKUP(Výskyt[[#This Row],[Kód]],zostava8[],2,0),"")</f>
        <v/>
      </c>
      <c r="U43" s="102" t="str">
        <f>IFERROR(VLOOKUP(Výskyt[[#This Row],[Kód]],zostava9[],2,0),"")</f>
        <v/>
      </c>
      <c r="V43" s="103" t="str">
        <f>IFERROR(VLOOKUP(Výskyt[[#This Row],[Kód]],zostava10[],2,0),"")</f>
        <v/>
      </c>
      <c r="W43" s="90"/>
      <c r="X43" s="185" t="str">
        <f>Zostavy!$E$45</f>
        <v>3.ročník</v>
      </c>
      <c r="Y43" s="185"/>
      <c r="AA43" s="185" t="str">
        <f>Zostavy!$K$45</f>
        <v>4.ročník</v>
      </c>
      <c r="AB43" s="185"/>
      <c r="AD43" s="185" t="str">
        <f>Zostavy!$Q$45</f>
        <v>5.ročník</v>
      </c>
      <c r="AE43" s="185"/>
    </row>
    <row r="44" spans="1:31" ht="14.15" x14ac:dyDescent="0.35">
      <c r="A44" s="90"/>
      <c r="B44" s="99">
        <v>3157</v>
      </c>
      <c r="C44" s="90" t="s">
        <v>100</v>
      </c>
      <c r="D44" s="90">
        <f>Cenník[[#This Row],[Kód]]</f>
        <v>3157</v>
      </c>
      <c r="E44" s="100">
        <v>1.33</v>
      </c>
      <c r="F44" s="90"/>
      <c r="G44" s="90" t="s">
        <v>101</v>
      </c>
      <c r="H44" s="90"/>
      <c r="I44" s="101">
        <f>Cenník[[#This Row],[Kód]]</f>
        <v>3157</v>
      </c>
      <c r="J44" s="102">
        <f>SUM(Výskyt[[#This Row],[1]:[10]])</f>
        <v>0</v>
      </c>
      <c r="K44" s="102" t="str">
        <f>IFERROR(RANK(Výskyt[[#This Row],[kód-P]],Výskyt[kód-P],1),"")</f>
        <v/>
      </c>
      <c r="L44" s="102" t="str">
        <f>IF(Výskyt[[#This Row],[ks]]&gt;0,Výskyt[[#This Row],[Kód]],"")</f>
        <v/>
      </c>
      <c r="M44" s="102" t="str">
        <f>IFERROR(VLOOKUP(Výskyt[[#This Row],[Kód]],zostava1[],2,0),"")</f>
        <v/>
      </c>
      <c r="N44" s="102" t="str">
        <f>IFERROR(VLOOKUP(Výskyt[[#This Row],[Kód]],zostava2[],2,0),"")</f>
        <v/>
      </c>
      <c r="O44" s="102" t="str">
        <f>IFERROR(VLOOKUP(Výskyt[[#This Row],[Kód]],zostava3[],2,0),"")</f>
        <v/>
      </c>
      <c r="P44" s="102" t="str">
        <f>IFERROR(VLOOKUP(Výskyt[[#This Row],[Kód]],zostava4[],2,0),"")</f>
        <v/>
      </c>
      <c r="Q44" s="102" t="str">
        <f>IFERROR(VLOOKUP(Výskyt[[#This Row],[Kód]],zostava5[],2,0),"")</f>
        <v/>
      </c>
      <c r="R44" s="102" t="str">
        <f>IFERROR(VLOOKUP(Výskyt[[#This Row],[Kód]],zostava6[],2,0),"")</f>
        <v/>
      </c>
      <c r="S44" s="102" t="str">
        <f>IFERROR(VLOOKUP(Výskyt[[#This Row],[Kód]],zostava7[],2,0),"")</f>
        <v/>
      </c>
      <c r="T44" s="102" t="str">
        <f>IFERROR(VLOOKUP(Výskyt[[#This Row],[Kód]],zostava8[],2,0),"")</f>
        <v/>
      </c>
      <c r="U44" s="102" t="str">
        <f>IFERROR(VLOOKUP(Výskyt[[#This Row],[Kód]],zostava9[],2,0),"")</f>
        <v/>
      </c>
      <c r="V44" s="103" t="str">
        <f>IFERROR(VLOOKUP(Výskyt[[#This Row],[Kód]],zostava10[],2,0),"")</f>
        <v/>
      </c>
      <c r="W44" s="90"/>
      <c r="X44" s="131" t="s">
        <v>9</v>
      </c>
      <c r="Y44" s="131" t="s">
        <v>13</v>
      </c>
      <c r="AA44" s="131" t="s">
        <v>9</v>
      </c>
      <c r="AB44" s="131" t="s">
        <v>13</v>
      </c>
      <c r="AD44" s="131" t="s">
        <v>9</v>
      </c>
      <c r="AE44" s="131" t="s">
        <v>13</v>
      </c>
    </row>
    <row r="45" spans="1:31" ht="14.15" x14ac:dyDescent="0.35">
      <c r="A45" s="90"/>
      <c r="B45" s="99">
        <v>3158</v>
      </c>
      <c r="C45" s="90" t="s">
        <v>102</v>
      </c>
      <c r="D45" s="90">
        <f>Cenník[[#This Row],[Kód]]</f>
        <v>3158</v>
      </c>
      <c r="E45" s="100">
        <v>1.33</v>
      </c>
      <c r="F45" s="90"/>
      <c r="G45" s="90" t="s">
        <v>103</v>
      </c>
      <c r="H45" s="90"/>
      <c r="I45" s="101">
        <f>Cenník[[#This Row],[Kód]]</f>
        <v>3158</v>
      </c>
      <c r="J45" s="102">
        <f>SUM(Výskyt[[#This Row],[1]:[10]])</f>
        <v>0</v>
      </c>
      <c r="K45" s="102" t="str">
        <f>IFERROR(RANK(Výskyt[[#This Row],[kód-P]],Výskyt[kód-P],1),"")</f>
        <v/>
      </c>
      <c r="L45" s="102" t="str">
        <f>IF(Výskyt[[#This Row],[ks]]&gt;0,Výskyt[[#This Row],[Kód]],"")</f>
        <v/>
      </c>
      <c r="M45" s="102" t="str">
        <f>IFERROR(VLOOKUP(Výskyt[[#This Row],[Kód]],zostava1[],2,0),"")</f>
        <v/>
      </c>
      <c r="N45" s="102" t="str">
        <f>IFERROR(VLOOKUP(Výskyt[[#This Row],[Kód]],zostava2[],2,0),"")</f>
        <v/>
      </c>
      <c r="O45" s="102" t="str">
        <f>IFERROR(VLOOKUP(Výskyt[[#This Row],[Kód]],zostava3[],2,0),"")</f>
        <v/>
      </c>
      <c r="P45" s="102" t="str">
        <f>IFERROR(VLOOKUP(Výskyt[[#This Row],[Kód]],zostava4[],2,0),"")</f>
        <v/>
      </c>
      <c r="Q45" s="102" t="str">
        <f>IFERROR(VLOOKUP(Výskyt[[#This Row],[Kód]],zostava5[],2,0),"")</f>
        <v/>
      </c>
      <c r="R45" s="102" t="str">
        <f>IFERROR(VLOOKUP(Výskyt[[#This Row],[Kód]],zostava6[],2,0),"")</f>
        <v/>
      </c>
      <c r="S45" s="102" t="str">
        <f>IFERROR(VLOOKUP(Výskyt[[#This Row],[Kód]],zostava7[],2,0),"")</f>
        <v/>
      </c>
      <c r="T45" s="102" t="str">
        <f>IFERROR(VLOOKUP(Výskyt[[#This Row],[Kód]],zostava8[],2,0),"")</f>
        <v/>
      </c>
      <c r="U45" s="102" t="str">
        <f>IFERROR(VLOOKUP(Výskyt[[#This Row],[Kód]],zostava9[],2,0),"")</f>
        <v/>
      </c>
      <c r="V45" s="103" t="str">
        <f>IFERROR(VLOOKUP(Výskyt[[#This Row],[Kód]],zostava10[],2,0),"")</f>
        <v/>
      </c>
      <c r="W45" s="90"/>
      <c r="X45" s="138">
        <f>Zostavy!B48</f>
        <v>3170</v>
      </c>
      <c r="Y45" s="138">
        <f>SUMIFS(Zostavy!$D$48:$D$81,Zostavy!$B$48:$B$81,Zostavy!B48)*Zostavy!$E$83</f>
        <v>0</v>
      </c>
      <c r="AA45" s="138">
        <f>Zostavy!H48</f>
        <v>3170</v>
      </c>
      <c r="AB45" s="138">
        <f>SUMIFS(Zostavy!$J$48:$J$81,Zostavy!$H$48:$H$81,Zostavy!H48)*Zostavy!$K$83</f>
        <v>0</v>
      </c>
      <c r="AD45" s="138">
        <f>Zostavy!N48</f>
        <v>3170</v>
      </c>
      <c r="AE45" s="138">
        <f>SUMIFS(Zostavy!$P$48:$P$81,Zostavy!$N$48:$N$81,Zostavy!N48)*Zostavy!$Q$83</f>
        <v>0</v>
      </c>
    </row>
    <row r="46" spans="1:31" ht="14.15" x14ac:dyDescent="0.35">
      <c r="A46" s="90"/>
      <c r="B46" s="99">
        <v>3160</v>
      </c>
      <c r="C46" s="90" t="s">
        <v>104</v>
      </c>
      <c r="D46" s="90">
        <f>Cenník[[#This Row],[Kód]]</f>
        <v>3160</v>
      </c>
      <c r="E46" s="100">
        <v>0.25</v>
      </c>
      <c r="F46" s="90"/>
      <c r="G46" s="90" t="s">
        <v>105</v>
      </c>
      <c r="H46" s="90"/>
      <c r="I46" s="101">
        <f>Cenník[[#This Row],[Kód]]</f>
        <v>3160</v>
      </c>
      <c r="J46" s="102">
        <f>SUM(Výskyt[[#This Row],[1]:[10]])</f>
        <v>0</v>
      </c>
      <c r="K46" s="102" t="str">
        <f>IFERROR(RANK(Výskyt[[#This Row],[kód-P]],Výskyt[kód-P],1),"")</f>
        <v/>
      </c>
      <c r="L46" s="102" t="str">
        <f>IF(Výskyt[[#This Row],[ks]]&gt;0,Výskyt[[#This Row],[Kód]],"")</f>
        <v/>
      </c>
      <c r="M46" s="102" t="str">
        <f>IFERROR(VLOOKUP(Výskyt[[#This Row],[Kód]],zostava1[],2,0),"")</f>
        <v/>
      </c>
      <c r="N46" s="102">
        <f>IFERROR(VLOOKUP(Výskyt[[#This Row],[Kód]],zostava2[],2,0),"")</f>
        <v>0</v>
      </c>
      <c r="O46" s="102">
        <f>IFERROR(VLOOKUP(Výskyt[[#This Row],[Kód]],zostava3[],2,0),"")</f>
        <v>0</v>
      </c>
      <c r="P46" s="102" t="str">
        <f>IFERROR(VLOOKUP(Výskyt[[#This Row],[Kód]],zostava4[],2,0),"")</f>
        <v/>
      </c>
      <c r="Q46" s="102" t="str">
        <f>IFERROR(VLOOKUP(Výskyt[[#This Row],[Kód]],zostava5[],2,0),"")</f>
        <v/>
      </c>
      <c r="R46" s="102" t="str">
        <f>IFERROR(VLOOKUP(Výskyt[[#This Row],[Kód]],zostava6[],2,0),"")</f>
        <v/>
      </c>
      <c r="S46" s="102" t="str">
        <f>IFERROR(VLOOKUP(Výskyt[[#This Row],[Kód]],zostava7[],2,0),"")</f>
        <v/>
      </c>
      <c r="T46" s="102" t="str">
        <f>IFERROR(VLOOKUP(Výskyt[[#This Row],[Kód]],zostava8[],2,0),"")</f>
        <v/>
      </c>
      <c r="U46" s="102" t="str">
        <f>IFERROR(VLOOKUP(Výskyt[[#This Row],[Kód]],zostava9[],2,0),"")</f>
        <v/>
      </c>
      <c r="V46" s="103" t="str">
        <f>IFERROR(VLOOKUP(Výskyt[[#This Row],[Kód]],zostava10[],2,0),"")</f>
        <v/>
      </c>
      <c r="W46" s="90"/>
      <c r="X46" s="139">
        <f>Zostavy!B49</f>
        <v>3175</v>
      </c>
      <c r="Y46" s="139">
        <f>SUMIFS(Zostavy!$D$48:$D$81,Zostavy!$B$48:$B$81,Zostavy!B49)*Zostavy!$E$83</f>
        <v>0</v>
      </c>
      <c r="AA46" s="139">
        <f>Zostavy!H49</f>
        <v>3175</v>
      </c>
      <c r="AB46" s="139">
        <f>SUMIFS(Zostavy!$J$48:$J$81,Zostavy!$H$48:$H$81,Zostavy!H49)*Zostavy!$K$83</f>
        <v>0</v>
      </c>
      <c r="AD46" s="139">
        <f>Zostavy!N49</f>
        <v>3185</v>
      </c>
      <c r="AE46" s="139">
        <f>SUMIFS(Zostavy!$P$48:$P$81,Zostavy!$N$48:$N$81,Zostavy!N49)*Zostavy!$Q$83</f>
        <v>0</v>
      </c>
    </row>
    <row r="47" spans="1:31" ht="14.15" x14ac:dyDescent="0.35">
      <c r="A47" s="90"/>
      <c r="B47" s="99">
        <v>3165</v>
      </c>
      <c r="C47" s="90" t="s">
        <v>106</v>
      </c>
      <c r="D47" s="90">
        <f>Cenník[[#This Row],[Kód]]</f>
        <v>3165</v>
      </c>
      <c r="E47" s="100">
        <v>0.37</v>
      </c>
      <c r="F47" s="90"/>
      <c r="G47" s="90" t="s">
        <v>107</v>
      </c>
      <c r="H47" s="90"/>
      <c r="I47" s="101">
        <f>Cenník[[#This Row],[Kód]]</f>
        <v>3165</v>
      </c>
      <c r="J47" s="102">
        <f>SUM(Výskyt[[#This Row],[1]:[10]])</f>
        <v>0</v>
      </c>
      <c r="K47" s="102" t="str">
        <f>IFERROR(RANK(Výskyt[[#This Row],[kód-P]],Výskyt[kód-P],1),"")</f>
        <v/>
      </c>
      <c r="L47" s="102" t="str">
        <f>IF(Výskyt[[#This Row],[ks]]&gt;0,Výskyt[[#This Row],[Kód]],"")</f>
        <v/>
      </c>
      <c r="M47" s="102" t="str">
        <f>IFERROR(VLOOKUP(Výskyt[[#This Row],[Kód]],zostava1[],2,0),"")</f>
        <v/>
      </c>
      <c r="N47" s="102" t="str">
        <f>IFERROR(VLOOKUP(Výskyt[[#This Row],[Kód]],zostava2[],2,0),"")</f>
        <v/>
      </c>
      <c r="O47" s="102" t="str">
        <f>IFERROR(VLOOKUP(Výskyt[[#This Row],[Kód]],zostava3[],2,0),"")</f>
        <v/>
      </c>
      <c r="P47" s="102" t="str">
        <f>IFERROR(VLOOKUP(Výskyt[[#This Row],[Kód]],zostava4[],2,0),"")</f>
        <v/>
      </c>
      <c r="Q47" s="102" t="str">
        <f>IFERROR(VLOOKUP(Výskyt[[#This Row],[Kód]],zostava5[],2,0),"")</f>
        <v/>
      </c>
      <c r="R47" s="102" t="str">
        <f>IFERROR(VLOOKUP(Výskyt[[#This Row],[Kód]],zostava6[],2,0),"")</f>
        <v/>
      </c>
      <c r="S47" s="102" t="str">
        <f>IFERROR(VLOOKUP(Výskyt[[#This Row],[Kód]],zostava7[],2,0),"")</f>
        <v/>
      </c>
      <c r="T47" s="102" t="str">
        <f>IFERROR(VLOOKUP(Výskyt[[#This Row],[Kód]],zostava8[],2,0),"")</f>
        <v/>
      </c>
      <c r="U47" s="102" t="str">
        <f>IFERROR(VLOOKUP(Výskyt[[#This Row],[Kód]],zostava9[],2,0),"")</f>
        <v/>
      </c>
      <c r="V47" s="103" t="str">
        <f>IFERROR(VLOOKUP(Výskyt[[#This Row],[Kód]],zostava10[],2,0),"")</f>
        <v/>
      </c>
      <c r="W47" s="90"/>
      <c r="X47" s="138">
        <f>Zostavy!B50</f>
        <v>3215</v>
      </c>
      <c r="Y47" s="138">
        <f>SUMIFS(Zostavy!$D$48:$D$81,Zostavy!$B$48:$B$81,Zostavy!B50)*Zostavy!$E$83</f>
        <v>0</v>
      </c>
      <c r="AA47" s="138">
        <f>Zostavy!H50</f>
        <v>3215</v>
      </c>
      <c r="AB47" s="138">
        <f>SUMIFS(Zostavy!$J$48:$J$81,Zostavy!$H$48:$H$81,Zostavy!H50)*Zostavy!$K$83</f>
        <v>0</v>
      </c>
      <c r="AD47" s="138">
        <f>Zostavy!N50</f>
        <v>3190</v>
      </c>
      <c r="AE47" s="138">
        <f>SUMIFS(Zostavy!$P$48:$P$81,Zostavy!$N$48:$N$81,Zostavy!N50)*Zostavy!$Q$83</f>
        <v>0</v>
      </c>
    </row>
    <row r="48" spans="1:31" ht="14.15" x14ac:dyDescent="0.35">
      <c r="A48" s="90"/>
      <c r="B48" s="99">
        <v>3170</v>
      </c>
      <c r="C48" s="90" t="s">
        <v>108</v>
      </c>
      <c r="D48" s="90">
        <f>Cenník[[#This Row],[Kód]]</f>
        <v>3170</v>
      </c>
      <c r="E48" s="100">
        <v>0.5</v>
      </c>
      <c r="F48" s="90"/>
      <c r="G48" s="90" t="s">
        <v>109</v>
      </c>
      <c r="H48" s="90"/>
      <c r="I48" s="101">
        <f>Cenník[[#This Row],[Kód]]</f>
        <v>3170</v>
      </c>
      <c r="J48" s="102">
        <f>SUM(Výskyt[[#This Row],[1]:[10]])</f>
        <v>0</v>
      </c>
      <c r="K48" s="102" t="str">
        <f>IFERROR(RANK(Výskyt[[#This Row],[kód-P]],Výskyt[kód-P],1),"")</f>
        <v/>
      </c>
      <c r="L48" s="102" t="str">
        <f>IF(Výskyt[[#This Row],[ks]]&gt;0,Výskyt[[#This Row],[Kód]],"")</f>
        <v/>
      </c>
      <c r="M48" s="102" t="str">
        <f>IFERROR(VLOOKUP(Výskyt[[#This Row],[Kód]],zostava1[],2,0),"")</f>
        <v/>
      </c>
      <c r="N48" s="102">
        <f>IFERROR(VLOOKUP(Výskyt[[#This Row],[Kód]],zostava2[],2,0),"")</f>
        <v>0</v>
      </c>
      <c r="O48" s="102">
        <f>IFERROR(VLOOKUP(Výskyt[[#This Row],[Kód]],zostava3[],2,0),"")</f>
        <v>0</v>
      </c>
      <c r="P48" s="102">
        <f>IFERROR(VLOOKUP(Výskyt[[#This Row],[Kód]],zostava4[],2,0),"")</f>
        <v>0</v>
      </c>
      <c r="Q48" s="102">
        <f>IFERROR(VLOOKUP(Výskyt[[#This Row],[Kód]],zostava5[],2,0),"")</f>
        <v>0</v>
      </c>
      <c r="R48" s="102">
        <f>IFERROR(VLOOKUP(Výskyt[[#This Row],[Kód]],zostava6[],2,0),"")</f>
        <v>0</v>
      </c>
      <c r="S48" s="102">
        <f>IFERROR(VLOOKUP(Výskyt[[#This Row],[Kód]],zostava7[],2,0),"")</f>
        <v>0</v>
      </c>
      <c r="T48" s="102" t="str">
        <f>IFERROR(VLOOKUP(Výskyt[[#This Row],[Kód]],zostava8[],2,0),"")</f>
        <v/>
      </c>
      <c r="U48" s="102" t="str">
        <f>IFERROR(VLOOKUP(Výskyt[[#This Row],[Kód]],zostava9[],2,0),"")</f>
        <v/>
      </c>
      <c r="V48" s="103" t="str">
        <f>IFERROR(VLOOKUP(Výskyt[[#This Row],[Kód]],zostava10[],2,0),"")</f>
        <v/>
      </c>
      <c r="W48" s="90"/>
      <c r="X48" s="139">
        <f>Zostavy!B51</f>
        <v>3220</v>
      </c>
      <c r="Y48" s="139">
        <f>SUMIFS(Zostavy!$D$48:$D$81,Zostavy!$B$48:$B$81,Zostavy!B51)*Zostavy!$E$83</f>
        <v>0</v>
      </c>
      <c r="AA48" s="139">
        <f>Zostavy!H51</f>
        <v>3220</v>
      </c>
      <c r="AB48" s="139">
        <f>SUMIFS(Zostavy!$J$48:$J$81,Zostavy!$H$48:$H$81,Zostavy!H51)*Zostavy!$K$83</f>
        <v>0</v>
      </c>
      <c r="AD48" s="139">
        <f>Zostavy!N51</f>
        <v>3225</v>
      </c>
      <c r="AE48" s="139">
        <f>SUMIFS(Zostavy!$P$48:$P$81,Zostavy!$N$48:$N$81,Zostavy!N51)*Zostavy!$Q$83</f>
        <v>0</v>
      </c>
    </row>
    <row r="49" spans="1:31" ht="14.15" x14ac:dyDescent="0.35">
      <c r="A49" s="90"/>
      <c r="B49" s="99">
        <v>3175</v>
      </c>
      <c r="C49" s="90" t="s">
        <v>110</v>
      </c>
      <c r="D49" s="90">
        <f>Cenník[[#This Row],[Kód]]</f>
        <v>3175</v>
      </c>
      <c r="E49" s="100">
        <v>0.5</v>
      </c>
      <c r="F49" s="90"/>
      <c r="G49" s="90" t="s">
        <v>111</v>
      </c>
      <c r="H49" s="90"/>
      <c r="I49" s="101">
        <f>Cenník[[#This Row],[Kód]]</f>
        <v>3175</v>
      </c>
      <c r="J49" s="102">
        <f>SUM(Výskyt[[#This Row],[1]:[10]])</f>
        <v>0</v>
      </c>
      <c r="K49" s="102" t="str">
        <f>IFERROR(RANK(Výskyt[[#This Row],[kód-P]],Výskyt[kód-P],1),"")</f>
        <v/>
      </c>
      <c r="L49" s="102" t="str">
        <f>IF(Výskyt[[#This Row],[ks]]&gt;0,Výskyt[[#This Row],[Kód]],"")</f>
        <v/>
      </c>
      <c r="M49" s="102" t="str">
        <f>IFERROR(VLOOKUP(Výskyt[[#This Row],[Kód]],zostava1[],2,0),"")</f>
        <v/>
      </c>
      <c r="N49" s="102" t="str">
        <f>IFERROR(VLOOKUP(Výskyt[[#This Row],[Kód]],zostava2[],2,0),"")</f>
        <v/>
      </c>
      <c r="O49" s="102" t="str">
        <f>IFERROR(VLOOKUP(Výskyt[[#This Row],[Kód]],zostava3[],2,0),"")</f>
        <v/>
      </c>
      <c r="P49" s="102">
        <f>IFERROR(VLOOKUP(Výskyt[[#This Row],[Kód]],zostava4[],2,0),"")</f>
        <v>0</v>
      </c>
      <c r="Q49" s="102">
        <f>IFERROR(VLOOKUP(Výskyt[[#This Row],[Kód]],zostava5[],2,0),"")</f>
        <v>0</v>
      </c>
      <c r="R49" s="102" t="str">
        <f>IFERROR(VLOOKUP(Výskyt[[#This Row],[Kód]],zostava6[],2,0),"")</f>
        <v/>
      </c>
      <c r="S49" s="102" t="str">
        <f>IFERROR(VLOOKUP(Výskyt[[#This Row],[Kód]],zostava7[],2,0),"")</f>
        <v/>
      </c>
      <c r="T49" s="102" t="str">
        <f>IFERROR(VLOOKUP(Výskyt[[#This Row],[Kód]],zostava8[],2,0),"")</f>
        <v/>
      </c>
      <c r="U49" s="102" t="str">
        <f>IFERROR(VLOOKUP(Výskyt[[#This Row],[Kód]],zostava9[],2,0),"")</f>
        <v/>
      </c>
      <c r="V49" s="103" t="str">
        <f>IFERROR(VLOOKUP(Výskyt[[#This Row],[Kód]],zostava10[],2,0),"")</f>
        <v/>
      </c>
      <c r="W49" s="90"/>
      <c r="X49" s="138">
        <f>Zostavy!B52</f>
        <v>3225</v>
      </c>
      <c r="Y49" s="138">
        <f>SUMIFS(Zostavy!$D$48:$D$81,Zostavy!$B$48:$B$81,Zostavy!B52)*Zostavy!$E$83</f>
        <v>0</v>
      </c>
      <c r="AA49" s="138">
        <f>Zostavy!H52</f>
        <v>3225</v>
      </c>
      <c r="AB49" s="138">
        <f>SUMIFS(Zostavy!$J$48:$J$81,Zostavy!$H$48:$H$81,Zostavy!H52)*Zostavy!$K$83</f>
        <v>0</v>
      </c>
      <c r="AD49" s="138">
        <f>Zostavy!N52</f>
        <v>3122</v>
      </c>
      <c r="AE49" s="138">
        <f>SUMIFS(Zostavy!$P$48:$P$81,Zostavy!$N$48:$N$81,Zostavy!N52)*Zostavy!$Q$83</f>
        <v>0</v>
      </c>
    </row>
    <row r="50" spans="1:31" ht="14.15" x14ac:dyDescent="0.35">
      <c r="A50" s="90"/>
      <c r="B50" s="99">
        <v>3180</v>
      </c>
      <c r="C50" s="90" t="s">
        <v>112</v>
      </c>
      <c r="D50" s="90">
        <f>Cenník[[#This Row],[Kód]]</f>
        <v>3180</v>
      </c>
      <c r="E50" s="100">
        <v>0.5</v>
      </c>
      <c r="F50" s="90"/>
      <c r="G50" s="90" t="s">
        <v>113</v>
      </c>
      <c r="H50" s="90"/>
      <c r="I50" s="101">
        <f>Cenník[[#This Row],[Kód]]</f>
        <v>3180</v>
      </c>
      <c r="J50" s="102">
        <f>SUM(Výskyt[[#This Row],[1]:[10]])</f>
        <v>0</v>
      </c>
      <c r="K50" s="102" t="str">
        <f>IFERROR(RANK(Výskyt[[#This Row],[kód-P]],Výskyt[kód-P],1),"")</f>
        <v/>
      </c>
      <c r="L50" s="102" t="str">
        <f>IF(Výskyt[[#This Row],[ks]]&gt;0,Výskyt[[#This Row],[Kód]],"")</f>
        <v/>
      </c>
      <c r="M50" s="102" t="str">
        <f>IFERROR(VLOOKUP(Výskyt[[#This Row],[Kód]],zostava1[],2,0),"")</f>
        <v/>
      </c>
      <c r="N50" s="102" t="str">
        <f>IFERROR(VLOOKUP(Výskyt[[#This Row],[Kód]],zostava2[],2,0),"")</f>
        <v/>
      </c>
      <c r="O50" s="102" t="str">
        <f>IFERROR(VLOOKUP(Výskyt[[#This Row],[Kód]],zostava3[],2,0),"")</f>
        <v/>
      </c>
      <c r="P50" s="102" t="str">
        <f>IFERROR(VLOOKUP(Výskyt[[#This Row],[Kód]],zostava4[],2,0),"")</f>
        <v/>
      </c>
      <c r="Q50" s="102" t="str">
        <f>IFERROR(VLOOKUP(Výskyt[[#This Row],[Kód]],zostava5[],2,0),"")</f>
        <v/>
      </c>
      <c r="R50" s="102" t="str">
        <f>IFERROR(VLOOKUP(Výskyt[[#This Row],[Kód]],zostava6[],2,0),"")</f>
        <v/>
      </c>
      <c r="S50" s="102" t="str">
        <f>IFERROR(VLOOKUP(Výskyt[[#This Row],[Kód]],zostava7[],2,0),"")</f>
        <v/>
      </c>
      <c r="T50" s="102" t="str">
        <f>IFERROR(VLOOKUP(Výskyt[[#This Row],[Kód]],zostava8[],2,0),"")</f>
        <v/>
      </c>
      <c r="U50" s="102" t="str">
        <f>IFERROR(VLOOKUP(Výskyt[[#This Row],[Kód]],zostava9[],2,0),"")</f>
        <v/>
      </c>
      <c r="V50" s="103" t="str">
        <f>IFERROR(VLOOKUP(Výskyt[[#This Row],[Kód]],zostava10[],2,0),"")</f>
        <v/>
      </c>
      <c r="W50" s="90"/>
      <c r="X50" s="139">
        <f>Zostavy!B53</f>
        <v>3122</v>
      </c>
      <c r="Y50" s="139">
        <f>SUMIFS(Zostavy!$D$48:$D$81,Zostavy!$B$48:$B$81,Zostavy!B53)*Zostavy!$E$83</f>
        <v>0</v>
      </c>
      <c r="AA50" s="139">
        <f>Zostavy!H53</f>
        <v>3122</v>
      </c>
      <c r="AB50" s="139">
        <f>SUMIFS(Zostavy!$J$48:$J$81,Zostavy!$H$48:$H$81,Zostavy!H53)*Zostavy!$K$83</f>
        <v>0</v>
      </c>
      <c r="AD50" s="139">
        <f>Zostavy!N53</f>
        <v>3235</v>
      </c>
      <c r="AE50" s="139">
        <f>SUMIFS(Zostavy!$P$48:$P$81,Zostavy!$N$48:$N$81,Zostavy!N53)*Zostavy!$Q$83</f>
        <v>0</v>
      </c>
    </row>
    <row r="51" spans="1:31" ht="14.15" x14ac:dyDescent="0.35">
      <c r="A51" s="90"/>
      <c r="B51" s="99">
        <v>3185</v>
      </c>
      <c r="C51" s="90" t="s">
        <v>114</v>
      </c>
      <c r="D51" s="90">
        <f>Cenník[[#This Row],[Kód]]</f>
        <v>3185</v>
      </c>
      <c r="E51" s="100">
        <v>0.82</v>
      </c>
      <c r="F51" s="90"/>
      <c r="G51" s="90" t="s">
        <v>115</v>
      </c>
      <c r="H51" s="90"/>
      <c r="I51" s="101">
        <f>Cenník[[#This Row],[Kód]]</f>
        <v>3185</v>
      </c>
      <c r="J51" s="102">
        <f>SUM(Výskyt[[#This Row],[1]:[10]])</f>
        <v>0</v>
      </c>
      <c r="K51" s="102" t="str">
        <f>IFERROR(RANK(Výskyt[[#This Row],[kód-P]],Výskyt[kód-P],1),"")</f>
        <v/>
      </c>
      <c r="L51" s="102" t="str">
        <f>IF(Výskyt[[#This Row],[ks]]&gt;0,Výskyt[[#This Row],[Kód]],"")</f>
        <v/>
      </c>
      <c r="M51" s="102" t="str">
        <f>IFERROR(VLOOKUP(Výskyt[[#This Row],[Kód]],zostava1[],2,0),"")</f>
        <v/>
      </c>
      <c r="N51" s="102" t="str">
        <f>IFERROR(VLOOKUP(Výskyt[[#This Row],[Kód]],zostava2[],2,0),"")</f>
        <v/>
      </c>
      <c r="O51" s="102" t="str">
        <f>IFERROR(VLOOKUP(Výskyt[[#This Row],[Kód]],zostava3[],2,0),"")</f>
        <v/>
      </c>
      <c r="P51" s="102" t="str">
        <f>IFERROR(VLOOKUP(Výskyt[[#This Row],[Kód]],zostava4[],2,0),"")</f>
        <v/>
      </c>
      <c r="Q51" s="102" t="str">
        <f>IFERROR(VLOOKUP(Výskyt[[#This Row],[Kód]],zostava5[],2,0),"")</f>
        <v/>
      </c>
      <c r="R51" s="102">
        <f>IFERROR(VLOOKUP(Výskyt[[#This Row],[Kód]],zostava6[],2,0),"")</f>
        <v>0</v>
      </c>
      <c r="S51" s="102">
        <f>IFERROR(VLOOKUP(Výskyt[[#This Row],[Kód]],zostava7[],2,0),"")</f>
        <v>0</v>
      </c>
      <c r="T51" s="102">
        <f>IFERROR(VLOOKUP(Výskyt[[#This Row],[Kód]],zostava8[],2,0),"")</f>
        <v>0</v>
      </c>
      <c r="U51" s="102">
        <f>IFERROR(VLOOKUP(Výskyt[[#This Row],[Kód]],zostava9[],2,0),"")</f>
        <v>0</v>
      </c>
      <c r="V51" s="103">
        <f>IFERROR(VLOOKUP(Výskyt[[#This Row],[Kód]],zostava10[],2,0),"")</f>
        <v>0</v>
      </c>
      <c r="W51" s="90"/>
      <c r="X51" s="138">
        <f>Zostavy!B54</f>
        <v>3270</v>
      </c>
      <c r="Y51" s="138">
        <f>SUMIFS(Zostavy!$D$48:$D$81,Zostavy!$B$48:$B$81,Zostavy!B54)*Zostavy!$E$83</f>
        <v>0</v>
      </c>
      <c r="AA51" s="138">
        <f>Zostavy!H54</f>
        <v>3270</v>
      </c>
      <c r="AB51" s="138">
        <f>SUMIFS(Zostavy!$J$48:$J$81,Zostavy!$H$48:$H$81,Zostavy!H54)*Zostavy!$K$83</f>
        <v>0</v>
      </c>
      <c r="AD51" s="138">
        <f>Zostavy!N54</f>
        <v>3240</v>
      </c>
      <c r="AE51" s="138">
        <f>SUMIFS(Zostavy!$P$48:$P$81,Zostavy!$N$48:$N$81,Zostavy!N54)*Zostavy!$Q$83</f>
        <v>0</v>
      </c>
    </row>
    <row r="52" spans="1:31" ht="14.15" x14ac:dyDescent="0.35">
      <c r="A52" s="90"/>
      <c r="B52" s="99">
        <v>3190</v>
      </c>
      <c r="C52" s="90" t="s">
        <v>116</v>
      </c>
      <c r="D52" s="90">
        <f>Cenník[[#This Row],[Kód]]</f>
        <v>3190</v>
      </c>
      <c r="E52" s="100">
        <v>0.82</v>
      </c>
      <c r="F52" s="90"/>
      <c r="G52" s="90" t="s">
        <v>117</v>
      </c>
      <c r="H52" s="90"/>
      <c r="I52" s="101">
        <f>Cenník[[#This Row],[Kód]]</f>
        <v>3190</v>
      </c>
      <c r="J52" s="102">
        <f>SUM(Výskyt[[#This Row],[1]:[10]])</f>
        <v>0</v>
      </c>
      <c r="K52" s="102" t="str">
        <f>IFERROR(RANK(Výskyt[[#This Row],[kód-P]],Výskyt[kód-P],1),"")</f>
        <v/>
      </c>
      <c r="L52" s="102" t="str">
        <f>IF(Výskyt[[#This Row],[ks]]&gt;0,Výskyt[[#This Row],[Kód]],"")</f>
        <v/>
      </c>
      <c r="M52" s="102" t="str">
        <f>IFERROR(VLOOKUP(Výskyt[[#This Row],[Kód]],zostava1[],2,0),"")</f>
        <v/>
      </c>
      <c r="N52" s="102" t="str">
        <f>IFERROR(VLOOKUP(Výskyt[[#This Row],[Kód]],zostava2[],2,0),"")</f>
        <v/>
      </c>
      <c r="O52" s="102" t="str">
        <f>IFERROR(VLOOKUP(Výskyt[[#This Row],[Kód]],zostava3[],2,0),"")</f>
        <v/>
      </c>
      <c r="P52" s="102" t="str">
        <f>IFERROR(VLOOKUP(Výskyt[[#This Row],[Kód]],zostava4[],2,0),"")</f>
        <v/>
      </c>
      <c r="Q52" s="102" t="str">
        <f>IFERROR(VLOOKUP(Výskyt[[#This Row],[Kód]],zostava5[],2,0),"")</f>
        <v/>
      </c>
      <c r="R52" s="102">
        <f>IFERROR(VLOOKUP(Výskyt[[#This Row],[Kód]],zostava6[],2,0),"")</f>
        <v>0</v>
      </c>
      <c r="S52" s="102">
        <f>IFERROR(VLOOKUP(Výskyt[[#This Row],[Kód]],zostava7[],2,0),"")</f>
        <v>0</v>
      </c>
      <c r="T52" s="102">
        <f>IFERROR(VLOOKUP(Výskyt[[#This Row],[Kód]],zostava8[],2,0),"")</f>
        <v>0</v>
      </c>
      <c r="U52" s="102">
        <f>IFERROR(VLOOKUP(Výskyt[[#This Row],[Kód]],zostava9[],2,0),"")</f>
        <v>0</v>
      </c>
      <c r="V52" s="103">
        <f>IFERROR(VLOOKUP(Výskyt[[#This Row],[Kód]],zostava10[],2,0),"")</f>
        <v>0</v>
      </c>
      <c r="W52" s="90"/>
      <c r="X52" s="139">
        <f>Zostavy!B55</f>
        <v>3280</v>
      </c>
      <c r="Y52" s="139">
        <f>SUMIFS(Zostavy!$D$48:$D$81,Zostavy!$B$48:$B$81,Zostavy!B55)*Zostavy!$E$83</f>
        <v>0</v>
      </c>
      <c r="AA52" s="139">
        <f>Zostavy!H55</f>
        <v>3280</v>
      </c>
      <c r="AB52" s="139">
        <f>SUMIFS(Zostavy!$J$48:$J$81,Zostavy!$H$48:$H$81,Zostavy!H55)*Zostavy!$K$83</f>
        <v>0</v>
      </c>
      <c r="AD52" s="139">
        <f>Zostavy!N55</f>
        <v>3270</v>
      </c>
      <c r="AE52" s="139">
        <f>SUMIFS(Zostavy!$P$48:$P$81,Zostavy!$N$48:$N$81,Zostavy!N55)*Zostavy!$Q$83</f>
        <v>0</v>
      </c>
    </row>
    <row r="53" spans="1:31" ht="14.15" x14ac:dyDescent="0.35">
      <c r="A53" s="90"/>
      <c r="B53" s="99">
        <v>3195</v>
      </c>
      <c r="C53" s="90" t="s">
        <v>118</v>
      </c>
      <c r="D53" s="90">
        <f>Cenník[[#This Row],[Kód]]</f>
        <v>3195</v>
      </c>
      <c r="E53" s="100">
        <v>0.82</v>
      </c>
      <c r="F53" s="90"/>
      <c r="G53" s="90" t="s">
        <v>119</v>
      </c>
      <c r="H53" s="90"/>
      <c r="I53" s="101">
        <f>Cenník[[#This Row],[Kód]]</f>
        <v>3195</v>
      </c>
      <c r="J53" s="102">
        <f>SUM(Výskyt[[#This Row],[1]:[10]])</f>
        <v>0</v>
      </c>
      <c r="K53" s="102" t="str">
        <f>IFERROR(RANK(Výskyt[[#This Row],[kód-P]],Výskyt[kód-P],1),"")</f>
        <v/>
      </c>
      <c r="L53" s="102" t="str">
        <f>IF(Výskyt[[#This Row],[ks]]&gt;0,Výskyt[[#This Row],[Kód]],"")</f>
        <v/>
      </c>
      <c r="M53" s="102" t="str">
        <f>IFERROR(VLOOKUP(Výskyt[[#This Row],[Kód]],zostava1[],2,0),"")</f>
        <v/>
      </c>
      <c r="N53" s="102" t="str">
        <f>IFERROR(VLOOKUP(Výskyt[[#This Row],[Kód]],zostava2[],2,0),"")</f>
        <v/>
      </c>
      <c r="O53" s="102" t="str">
        <f>IFERROR(VLOOKUP(Výskyt[[#This Row],[Kód]],zostava3[],2,0),"")</f>
        <v/>
      </c>
      <c r="P53" s="102" t="str">
        <f>IFERROR(VLOOKUP(Výskyt[[#This Row],[Kód]],zostava4[],2,0),"")</f>
        <v/>
      </c>
      <c r="Q53" s="102" t="str">
        <f>IFERROR(VLOOKUP(Výskyt[[#This Row],[Kód]],zostava5[],2,0),"")</f>
        <v/>
      </c>
      <c r="R53" s="102" t="str">
        <f>IFERROR(VLOOKUP(Výskyt[[#This Row],[Kód]],zostava6[],2,0),"")</f>
        <v/>
      </c>
      <c r="S53" s="102" t="str">
        <f>IFERROR(VLOOKUP(Výskyt[[#This Row],[Kód]],zostava7[],2,0),"")</f>
        <v/>
      </c>
      <c r="T53" s="102" t="str">
        <f>IFERROR(VLOOKUP(Výskyt[[#This Row],[Kód]],zostava8[],2,0),"")</f>
        <v/>
      </c>
      <c r="U53" s="102" t="str">
        <f>IFERROR(VLOOKUP(Výskyt[[#This Row],[Kód]],zostava9[],2,0),"")</f>
        <v/>
      </c>
      <c r="V53" s="103" t="str">
        <f>IFERROR(VLOOKUP(Výskyt[[#This Row],[Kód]],zostava10[],2,0),"")</f>
        <v/>
      </c>
      <c r="W53" s="90"/>
      <c r="X53" s="138">
        <f>Zostavy!B56</f>
        <v>3325</v>
      </c>
      <c r="Y53" s="138">
        <f>SUMIFS(Zostavy!$D$48:$D$81,Zostavy!$B$48:$B$81,Zostavy!B56)*Zostavy!$E$83</f>
        <v>0</v>
      </c>
      <c r="AA53" s="138">
        <f>Zostavy!H56</f>
        <v>3325</v>
      </c>
      <c r="AB53" s="138">
        <f>SUMIFS(Zostavy!$J$48:$J$81,Zostavy!$H$48:$H$81,Zostavy!H56)*Zostavy!$K$83</f>
        <v>0</v>
      </c>
      <c r="AD53" s="138">
        <f>Zostavy!N56</f>
        <v>3365</v>
      </c>
      <c r="AE53" s="138">
        <f>SUMIFS(Zostavy!$P$48:$P$81,Zostavy!$N$48:$N$81,Zostavy!N56)*Zostavy!$Q$83</f>
        <v>0</v>
      </c>
    </row>
    <row r="54" spans="1:31" ht="14.15" x14ac:dyDescent="0.35">
      <c r="A54" s="90"/>
      <c r="B54" s="99">
        <v>3200</v>
      </c>
      <c r="C54" s="90" t="s">
        <v>120</v>
      </c>
      <c r="D54" s="90">
        <f>Cenník[[#This Row],[Kód]]</f>
        <v>3200</v>
      </c>
      <c r="E54" s="100">
        <v>1.18</v>
      </c>
      <c r="F54" s="90"/>
      <c r="G54" s="90" t="s">
        <v>121</v>
      </c>
      <c r="H54" s="90"/>
      <c r="I54" s="101">
        <f>Cenník[[#This Row],[Kód]]</f>
        <v>3200</v>
      </c>
      <c r="J54" s="102">
        <f>SUM(Výskyt[[#This Row],[1]:[10]])</f>
        <v>0</v>
      </c>
      <c r="K54" s="102" t="str">
        <f>IFERROR(RANK(Výskyt[[#This Row],[kód-P]],Výskyt[kód-P],1),"")</f>
        <v/>
      </c>
      <c r="L54" s="102" t="str">
        <f>IF(Výskyt[[#This Row],[ks]]&gt;0,Výskyt[[#This Row],[Kód]],"")</f>
        <v/>
      </c>
      <c r="M54" s="102" t="str">
        <f>IFERROR(VLOOKUP(Výskyt[[#This Row],[Kód]],zostava1[],2,0),"")</f>
        <v/>
      </c>
      <c r="N54" s="102" t="str">
        <f>IFERROR(VLOOKUP(Výskyt[[#This Row],[Kód]],zostava2[],2,0),"")</f>
        <v/>
      </c>
      <c r="O54" s="102" t="str">
        <f>IFERROR(VLOOKUP(Výskyt[[#This Row],[Kód]],zostava3[],2,0),"")</f>
        <v/>
      </c>
      <c r="P54" s="102" t="str">
        <f>IFERROR(VLOOKUP(Výskyt[[#This Row],[Kód]],zostava4[],2,0),"")</f>
        <v/>
      </c>
      <c r="Q54" s="102" t="str">
        <f>IFERROR(VLOOKUP(Výskyt[[#This Row],[Kód]],zostava5[],2,0),"")</f>
        <v/>
      </c>
      <c r="R54" s="102" t="str">
        <f>IFERROR(VLOOKUP(Výskyt[[#This Row],[Kód]],zostava6[],2,0),"")</f>
        <v/>
      </c>
      <c r="S54" s="102" t="str">
        <f>IFERROR(VLOOKUP(Výskyt[[#This Row],[Kód]],zostava7[],2,0),"")</f>
        <v/>
      </c>
      <c r="T54" s="102" t="str">
        <f>IFERROR(VLOOKUP(Výskyt[[#This Row],[Kód]],zostava8[],2,0),"")</f>
        <v/>
      </c>
      <c r="U54" s="102" t="str">
        <f>IFERROR(VLOOKUP(Výskyt[[#This Row],[Kód]],zostava9[],2,0),"")</f>
        <v/>
      </c>
      <c r="V54" s="103" t="str">
        <f>IFERROR(VLOOKUP(Výskyt[[#This Row],[Kód]],zostava10[],2,0),"")</f>
        <v/>
      </c>
      <c r="W54" s="90"/>
      <c r="X54" s="139">
        <f>Zostavy!B57</f>
        <v>3330</v>
      </c>
      <c r="Y54" s="139">
        <f>SUMIFS(Zostavy!$D$48:$D$81,Zostavy!$B$48:$B$81,Zostavy!B57)*Zostavy!$E$83</f>
        <v>0</v>
      </c>
      <c r="AA54" s="139">
        <f>Zostavy!H57</f>
        <v>3330</v>
      </c>
      <c r="AB54" s="139">
        <f>SUMIFS(Zostavy!$J$48:$J$81,Zostavy!$H$48:$H$81,Zostavy!H57)*Zostavy!$K$83</f>
        <v>0</v>
      </c>
      <c r="AD54" s="139">
        <f>Zostavy!N57</f>
        <v>3360</v>
      </c>
      <c r="AE54" s="139">
        <f>SUMIFS(Zostavy!$P$48:$P$81,Zostavy!$N$48:$N$81,Zostavy!N57)*Zostavy!$Q$83</f>
        <v>0</v>
      </c>
    </row>
    <row r="55" spans="1:31" ht="14.15" x14ac:dyDescent="0.35">
      <c r="A55" s="90"/>
      <c r="B55" s="99">
        <v>3205</v>
      </c>
      <c r="C55" s="90" t="s">
        <v>122</v>
      </c>
      <c r="D55" s="90">
        <f>Cenník[[#This Row],[Kód]]</f>
        <v>3205</v>
      </c>
      <c r="E55" s="100">
        <v>1.18</v>
      </c>
      <c r="F55" s="90"/>
      <c r="G55" s="90" t="s">
        <v>123</v>
      </c>
      <c r="H55" s="90"/>
      <c r="I55" s="101">
        <f>Cenník[[#This Row],[Kód]]</f>
        <v>3205</v>
      </c>
      <c r="J55" s="102">
        <f>SUM(Výskyt[[#This Row],[1]:[10]])</f>
        <v>0</v>
      </c>
      <c r="K55" s="102" t="str">
        <f>IFERROR(RANK(Výskyt[[#This Row],[kód-P]],Výskyt[kód-P],1),"")</f>
        <v/>
      </c>
      <c r="L55" s="102" t="str">
        <f>IF(Výskyt[[#This Row],[ks]]&gt;0,Výskyt[[#This Row],[Kód]],"")</f>
        <v/>
      </c>
      <c r="M55" s="102" t="str">
        <f>IFERROR(VLOOKUP(Výskyt[[#This Row],[Kód]],zostava1[],2,0),"")</f>
        <v/>
      </c>
      <c r="N55" s="102" t="str">
        <f>IFERROR(VLOOKUP(Výskyt[[#This Row],[Kód]],zostava2[],2,0),"")</f>
        <v/>
      </c>
      <c r="O55" s="102" t="str">
        <f>IFERROR(VLOOKUP(Výskyt[[#This Row],[Kód]],zostava3[],2,0),"")</f>
        <v/>
      </c>
      <c r="P55" s="102" t="str">
        <f>IFERROR(VLOOKUP(Výskyt[[#This Row],[Kód]],zostava4[],2,0),"")</f>
        <v/>
      </c>
      <c r="Q55" s="102" t="str">
        <f>IFERROR(VLOOKUP(Výskyt[[#This Row],[Kód]],zostava5[],2,0),"")</f>
        <v/>
      </c>
      <c r="R55" s="102" t="str">
        <f>IFERROR(VLOOKUP(Výskyt[[#This Row],[Kód]],zostava6[],2,0),"")</f>
        <v/>
      </c>
      <c r="S55" s="102" t="str">
        <f>IFERROR(VLOOKUP(Výskyt[[#This Row],[Kód]],zostava7[],2,0),"")</f>
        <v/>
      </c>
      <c r="T55" s="102" t="str">
        <f>IFERROR(VLOOKUP(Výskyt[[#This Row],[Kód]],zostava8[],2,0),"")</f>
        <v/>
      </c>
      <c r="U55" s="102" t="str">
        <f>IFERROR(VLOOKUP(Výskyt[[#This Row],[Kód]],zostava9[],2,0),"")</f>
        <v/>
      </c>
      <c r="V55" s="103" t="str">
        <f>IFERROR(VLOOKUP(Výskyt[[#This Row],[Kód]],zostava10[],2,0),"")</f>
        <v/>
      </c>
      <c r="W55" s="90"/>
      <c r="X55" s="138">
        <f>Zostavy!B58</f>
        <v>3820</v>
      </c>
      <c r="Y55" s="138">
        <f>SUMIFS(Zostavy!$D$48:$D$81,Zostavy!$B$48:$B$81,Zostavy!B58)*Zostavy!$E$83</f>
        <v>0</v>
      </c>
      <c r="AA55" s="138">
        <f>Zostavy!H58</f>
        <v>3820</v>
      </c>
      <c r="AB55" s="138">
        <f>SUMIFS(Zostavy!$J$48:$J$81,Zostavy!$H$48:$H$81,Zostavy!H58)*Zostavy!$K$83</f>
        <v>0</v>
      </c>
      <c r="AD55" s="138">
        <f>Zostavy!N58</f>
        <v>3370</v>
      </c>
      <c r="AE55" s="138">
        <f>SUMIFS(Zostavy!$P$48:$P$81,Zostavy!$N$48:$N$81,Zostavy!N58)*Zostavy!$Q$83</f>
        <v>0</v>
      </c>
    </row>
    <row r="56" spans="1:31" ht="14.15" x14ac:dyDescent="0.35">
      <c r="A56" s="90"/>
      <c r="B56" s="99">
        <v>3210</v>
      </c>
      <c r="C56" s="90" t="s">
        <v>124</v>
      </c>
      <c r="D56" s="90">
        <f>Cenník[[#This Row],[Kód]]</f>
        <v>3210</v>
      </c>
      <c r="E56" s="100">
        <v>1.18</v>
      </c>
      <c r="F56" s="90"/>
      <c r="G56" s="90" t="s">
        <v>125</v>
      </c>
      <c r="H56" s="90"/>
      <c r="I56" s="101">
        <f>Cenník[[#This Row],[Kód]]</f>
        <v>3210</v>
      </c>
      <c r="J56" s="102">
        <f>SUM(Výskyt[[#This Row],[1]:[10]])</f>
        <v>0</v>
      </c>
      <c r="K56" s="102" t="str">
        <f>IFERROR(RANK(Výskyt[[#This Row],[kód-P]],Výskyt[kód-P],1),"")</f>
        <v/>
      </c>
      <c r="L56" s="102" t="str">
        <f>IF(Výskyt[[#This Row],[ks]]&gt;0,Výskyt[[#This Row],[Kód]],"")</f>
        <v/>
      </c>
      <c r="M56" s="102" t="str">
        <f>IFERROR(VLOOKUP(Výskyt[[#This Row],[Kód]],zostava1[],2,0),"")</f>
        <v/>
      </c>
      <c r="N56" s="102" t="str">
        <f>IFERROR(VLOOKUP(Výskyt[[#This Row],[Kód]],zostava2[],2,0),"")</f>
        <v/>
      </c>
      <c r="O56" s="102" t="str">
        <f>IFERROR(VLOOKUP(Výskyt[[#This Row],[Kód]],zostava3[],2,0),"")</f>
        <v/>
      </c>
      <c r="P56" s="102" t="str">
        <f>IFERROR(VLOOKUP(Výskyt[[#This Row],[Kód]],zostava4[],2,0),"")</f>
        <v/>
      </c>
      <c r="Q56" s="102" t="str">
        <f>IFERROR(VLOOKUP(Výskyt[[#This Row],[Kód]],zostava5[],2,0),"")</f>
        <v/>
      </c>
      <c r="R56" s="102" t="str">
        <f>IFERROR(VLOOKUP(Výskyt[[#This Row],[Kód]],zostava6[],2,0),"")</f>
        <v/>
      </c>
      <c r="S56" s="102" t="str">
        <f>IFERROR(VLOOKUP(Výskyt[[#This Row],[Kód]],zostava7[],2,0),"")</f>
        <v/>
      </c>
      <c r="T56" s="102" t="str">
        <f>IFERROR(VLOOKUP(Výskyt[[#This Row],[Kód]],zostava8[],2,0),"")</f>
        <v/>
      </c>
      <c r="U56" s="102" t="str">
        <f>IFERROR(VLOOKUP(Výskyt[[#This Row],[Kód]],zostava9[],2,0),"")</f>
        <v/>
      </c>
      <c r="V56" s="103" t="str">
        <f>IFERROR(VLOOKUP(Výskyt[[#This Row],[Kód]],zostava10[],2,0),"")</f>
        <v/>
      </c>
      <c r="W56" s="90"/>
      <c r="X56" s="139">
        <f>Zostavy!B59</f>
        <v>4003</v>
      </c>
      <c r="Y56" s="139">
        <f>SUMIFS(Zostavy!$D$48:$D$81,Zostavy!$B$48:$B$81,Zostavy!B59)*Zostavy!$E$83</f>
        <v>0</v>
      </c>
      <c r="AA56" s="139">
        <f>Zostavy!H59</f>
        <v>4003</v>
      </c>
      <c r="AB56" s="139">
        <f>SUMIFS(Zostavy!$J$48:$J$81,Zostavy!$H$48:$H$81,Zostavy!H59)*Zostavy!$K$83</f>
        <v>0</v>
      </c>
      <c r="AD56" s="139">
        <f>Zostavy!N59</f>
        <v>3325</v>
      </c>
      <c r="AE56" s="139">
        <f>SUMIFS(Zostavy!$P$48:$P$81,Zostavy!$N$48:$N$81,Zostavy!N59)*Zostavy!$Q$83</f>
        <v>0</v>
      </c>
    </row>
    <row r="57" spans="1:31" ht="14.15" x14ac:dyDescent="0.35">
      <c r="A57" s="90"/>
      <c r="B57" s="99">
        <v>3215</v>
      </c>
      <c r="C57" s="90" t="s">
        <v>126</v>
      </c>
      <c r="D57" s="90">
        <f>Cenník[[#This Row],[Kód]]</f>
        <v>3215</v>
      </c>
      <c r="E57" s="100">
        <v>0.26</v>
      </c>
      <c r="F57" s="90"/>
      <c r="G57" s="90" t="s">
        <v>127</v>
      </c>
      <c r="H57" s="90"/>
      <c r="I57" s="101">
        <f>Cenník[[#This Row],[Kód]]</f>
        <v>3215</v>
      </c>
      <c r="J57" s="102">
        <f>SUM(Výskyt[[#This Row],[1]:[10]])</f>
        <v>0</v>
      </c>
      <c r="K57" s="102" t="str">
        <f>IFERROR(RANK(Výskyt[[#This Row],[kód-P]],Výskyt[kód-P],1),"")</f>
        <v/>
      </c>
      <c r="L57" s="102" t="str">
        <f>IF(Výskyt[[#This Row],[ks]]&gt;0,Výskyt[[#This Row],[Kód]],"")</f>
        <v/>
      </c>
      <c r="M57" s="102" t="str">
        <f>IFERROR(VLOOKUP(Výskyt[[#This Row],[Kód]],zostava1[],2,0),"")</f>
        <v/>
      </c>
      <c r="N57" s="102" t="str">
        <f>IFERROR(VLOOKUP(Výskyt[[#This Row],[Kód]],zostava2[],2,0),"")</f>
        <v/>
      </c>
      <c r="O57" s="102" t="str">
        <f>IFERROR(VLOOKUP(Výskyt[[#This Row],[Kód]],zostava3[],2,0),"")</f>
        <v/>
      </c>
      <c r="P57" s="102">
        <f>IFERROR(VLOOKUP(Výskyt[[#This Row],[Kód]],zostava4[],2,0),"")</f>
        <v>0</v>
      </c>
      <c r="Q57" s="102">
        <f>IFERROR(VLOOKUP(Výskyt[[#This Row],[Kód]],zostava5[],2,0),"")</f>
        <v>0</v>
      </c>
      <c r="R57" s="102" t="str">
        <f>IFERROR(VLOOKUP(Výskyt[[#This Row],[Kód]],zostava6[],2,0),"")</f>
        <v/>
      </c>
      <c r="S57" s="102" t="str">
        <f>IFERROR(VLOOKUP(Výskyt[[#This Row],[Kód]],zostava7[],2,0),"")</f>
        <v/>
      </c>
      <c r="T57" s="102" t="str">
        <f>IFERROR(VLOOKUP(Výskyt[[#This Row],[Kód]],zostava8[],2,0),"")</f>
        <v/>
      </c>
      <c r="U57" s="102" t="str">
        <f>IFERROR(VLOOKUP(Výskyt[[#This Row],[Kód]],zostava9[],2,0),"")</f>
        <v/>
      </c>
      <c r="V57" s="103" t="str">
        <f>IFERROR(VLOOKUP(Výskyt[[#This Row],[Kód]],zostava10[],2,0),"")</f>
        <v/>
      </c>
      <c r="W57" s="90"/>
      <c r="X57" s="138">
        <f>Zostavy!B60</f>
        <v>3880</v>
      </c>
      <c r="Y57" s="138">
        <f>SUMIFS(Zostavy!$D$48:$D$81,Zostavy!$B$48:$B$81,Zostavy!B60)*Zostavy!$E$83</f>
        <v>0</v>
      </c>
      <c r="AA57" s="138">
        <f>Zostavy!H60</f>
        <v>3880</v>
      </c>
      <c r="AB57" s="138">
        <f>SUMIFS(Zostavy!$J$48:$J$81,Zostavy!$H$48:$H$81,Zostavy!H60)*Zostavy!$K$83</f>
        <v>0</v>
      </c>
      <c r="AD57" s="138">
        <f>Zostavy!N60</f>
        <v>3330</v>
      </c>
      <c r="AE57" s="138">
        <f>SUMIFS(Zostavy!$P$48:$P$81,Zostavy!$N$48:$N$81,Zostavy!N60)*Zostavy!$Q$83</f>
        <v>0</v>
      </c>
    </row>
    <row r="58" spans="1:31" ht="14.15" x14ac:dyDescent="0.35">
      <c r="A58" s="90"/>
      <c r="B58" s="99">
        <v>3220</v>
      </c>
      <c r="C58" s="90" t="s">
        <v>128</v>
      </c>
      <c r="D58" s="90">
        <f>Cenník[[#This Row],[Kód]]</f>
        <v>3220</v>
      </c>
      <c r="E58" s="100">
        <v>0.26</v>
      </c>
      <c r="F58" s="90"/>
      <c r="G58" s="90" t="s">
        <v>129</v>
      </c>
      <c r="H58" s="90"/>
      <c r="I58" s="101">
        <f>Cenník[[#This Row],[Kód]]</f>
        <v>3220</v>
      </c>
      <c r="J58" s="102">
        <f>SUM(Výskyt[[#This Row],[1]:[10]])</f>
        <v>0</v>
      </c>
      <c r="K58" s="102" t="str">
        <f>IFERROR(RANK(Výskyt[[#This Row],[kód-P]],Výskyt[kód-P],1),"")</f>
        <v/>
      </c>
      <c r="L58" s="102" t="str">
        <f>IF(Výskyt[[#This Row],[ks]]&gt;0,Výskyt[[#This Row],[Kód]],"")</f>
        <v/>
      </c>
      <c r="M58" s="102" t="str">
        <f>IFERROR(VLOOKUP(Výskyt[[#This Row],[Kód]],zostava1[],2,0),"")</f>
        <v/>
      </c>
      <c r="N58" s="102" t="str">
        <f>IFERROR(VLOOKUP(Výskyt[[#This Row],[Kód]],zostava2[],2,0),"")</f>
        <v/>
      </c>
      <c r="O58" s="102" t="str">
        <f>IFERROR(VLOOKUP(Výskyt[[#This Row],[Kód]],zostava3[],2,0),"")</f>
        <v/>
      </c>
      <c r="P58" s="102">
        <f>IFERROR(VLOOKUP(Výskyt[[#This Row],[Kód]],zostava4[],2,0),"")</f>
        <v>0</v>
      </c>
      <c r="Q58" s="102">
        <f>IFERROR(VLOOKUP(Výskyt[[#This Row],[Kód]],zostava5[],2,0),"")</f>
        <v>0</v>
      </c>
      <c r="R58" s="102" t="str">
        <f>IFERROR(VLOOKUP(Výskyt[[#This Row],[Kód]],zostava6[],2,0),"")</f>
        <v/>
      </c>
      <c r="S58" s="102" t="str">
        <f>IFERROR(VLOOKUP(Výskyt[[#This Row],[Kód]],zostava7[],2,0),"")</f>
        <v/>
      </c>
      <c r="T58" s="102" t="str">
        <f>IFERROR(VLOOKUP(Výskyt[[#This Row],[Kód]],zostava8[],2,0),"")</f>
        <v/>
      </c>
      <c r="U58" s="102" t="str">
        <f>IFERROR(VLOOKUP(Výskyt[[#This Row],[Kód]],zostava9[],2,0),"")</f>
        <v/>
      </c>
      <c r="V58" s="103" t="str">
        <f>IFERROR(VLOOKUP(Výskyt[[#This Row],[Kód]],zostava10[],2,0),"")</f>
        <v/>
      </c>
      <c r="W58" s="90"/>
      <c r="X58" s="139">
        <f>Zostavy!B61</f>
        <v>3885</v>
      </c>
      <c r="Y58" s="139">
        <f>SUMIFS(Zostavy!$D$48:$D$81,Zostavy!$B$48:$B$81,Zostavy!B61)*Zostavy!$E$83</f>
        <v>0</v>
      </c>
      <c r="AA58" s="139">
        <f>Zostavy!H61</f>
        <v>3885</v>
      </c>
      <c r="AB58" s="139">
        <f>SUMIFS(Zostavy!$J$48:$J$81,Zostavy!$H$48:$H$81,Zostavy!H61)*Zostavy!$K$83</f>
        <v>0</v>
      </c>
      <c r="AD58" s="139">
        <f>Zostavy!N61</f>
        <v>3820</v>
      </c>
      <c r="AE58" s="139">
        <f>SUMIFS(Zostavy!$P$48:$P$81,Zostavy!$N$48:$N$81,Zostavy!N61)*Zostavy!$Q$83</f>
        <v>0</v>
      </c>
    </row>
    <row r="59" spans="1:31" ht="14.15" x14ac:dyDescent="0.35">
      <c r="A59" s="90"/>
      <c r="B59" s="99">
        <v>3225</v>
      </c>
      <c r="C59" s="90" t="s">
        <v>130</v>
      </c>
      <c r="D59" s="90">
        <f>Cenník[[#This Row],[Kód]]</f>
        <v>3225</v>
      </c>
      <c r="E59" s="100">
        <v>0.26</v>
      </c>
      <c r="F59" s="90"/>
      <c r="G59" s="90" t="s">
        <v>131</v>
      </c>
      <c r="H59" s="90"/>
      <c r="I59" s="101">
        <f>Cenník[[#This Row],[Kód]]</f>
        <v>3225</v>
      </c>
      <c r="J59" s="102">
        <f>SUM(Výskyt[[#This Row],[1]:[10]])</f>
        <v>0</v>
      </c>
      <c r="K59" s="102" t="str">
        <f>IFERROR(RANK(Výskyt[[#This Row],[kód-P]],Výskyt[kód-P],1),"")</f>
        <v/>
      </c>
      <c r="L59" s="102" t="str">
        <f>IF(Výskyt[[#This Row],[ks]]&gt;0,Výskyt[[#This Row],[Kód]],"")</f>
        <v/>
      </c>
      <c r="M59" s="102" t="str">
        <f>IFERROR(VLOOKUP(Výskyt[[#This Row],[Kód]],zostava1[],2,0),"")</f>
        <v/>
      </c>
      <c r="N59" s="102" t="str">
        <f>IFERROR(VLOOKUP(Výskyt[[#This Row],[Kód]],zostava2[],2,0),"")</f>
        <v/>
      </c>
      <c r="O59" s="102" t="str">
        <f>IFERROR(VLOOKUP(Výskyt[[#This Row],[Kód]],zostava3[],2,0),"")</f>
        <v/>
      </c>
      <c r="P59" s="102">
        <f>IFERROR(VLOOKUP(Výskyt[[#This Row],[Kód]],zostava4[],2,0),"")</f>
        <v>0</v>
      </c>
      <c r="Q59" s="102">
        <f>IFERROR(VLOOKUP(Výskyt[[#This Row],[Kód]],zostava5[],2,0),"")</f>
        <v>0</v>
      </c>
      <c r="R59" s="102">
        <f>IFERROR(VLOOKUP(Výskyt[[#This Row],[Kód]],zostava6[],2,0),"")</f>
        <v>0</v>
      </c>
      <c r="S59" s="102">
        <f>IFERROR(VLOOKUP(Výskyt[[#This Row],[Kód]],zostava7[],2,0),"")</f>
        <v>0</v>
      </c>
      <c r="T59" s="102">
        <f>IFERROR(VLOOKUP(Výskyt[[#This Row],[Kód]],zostava8[],2,0),"")</f>
        <v>0</v>
      </c>
      <c r="U59" s="102">
        <f>IFERROR(VLOOKUP(Výskyt[[#This Row],[Kód]],zostava9[],2,0),"")</f>
        <v>0</v>
      </c>
      <c r="V59" s="103">
        <f>IFERROR(VLOOKUP(Výskyt[[#This Row],[Kód]],zostava10[],2,0),"")</f>
        <v>0</v>
      </c>
      <c r="W59" s="90"/>
      <c r="X59" s="138">
        <f>Zostavy!B62</f>
        <v>4509</v>
      </c>
      <c r="Y59" s="138">
        <f>SUMIFS(Zostavy!$D$48:$D$81,Zostavy!$B$48:$B$81,Zostavy!B62)*Zostavy!$E$83</f>
        <v>0</v>
      </c>
      <c r="AA59" s="138">
        <f>Zostavy!H62</f>
        <v>4509</v>
      </c>
      <c r="AB59" s="138">
        <f>SUMIFS(Zostavy!$J$48:$J$81,Zostavy!$H$48:$H$81,Zostavy!H62)*Zostavy!$K$83</f>
        <v>0</v>
      </c>
      <c r="AD59" s="138">
        <f>Zostavy!N62</f>
        <v>4033</v>
      </c>
      <c r="AE59" s="138">
        <f>SUMIFS(Zostavy!$P$48:$P$81,Zostavy!$N$48:$N$81,Zostavy!N62)*Zostavy!$Q$83</f>
        <v>0</v>
      </c>
    </row>
    <row r="60" spans="1:31" ht="14.15" x14ac:dyDescent="0.35">
      <c r="A60" s="90"/>
      <c r="B60" s="99">
        <v>3230</v>
      </c>
      <c r="C60" s="90" t="s">
        <v>132</v>
      </c>
      <c r="D60" s="90">
        <f>Cenník[[#This Row],[Kód]]</f>
        <v>3230</v>
      </c>
      <c r="E60" s="100">
        <v>0.26</v>
      </c>
      <c r="F60" s="90"/>
      <c r="G60" s="90" t="s">
        <v>133</v>
      </c>
      <c r="H60" s="90"/>
      <c r="I60" s="101">
        <f>Cenník[[#This Row],[Kód]]</f>
        <v>3230</v>
      </c>
      <c r="J60" s="102">
        <f>SUM(Výskyt[[#This Row],[1]:[10]])</f>
        <v>0</v>
      </c>
      <c r="K60" s="102" t="str">
        <f>IFERROR(RANK(Výskyt[[#This Row],[kód-P]],Výskyt[kód-P],1),"")</f>
        <v/>
      </c>
      <c r="L60" s="102" t="str">
        <f>IF(Výskyt[[#This Row],[ks]]&gt;0,Výskyt[[#This Row],[Kód]],"")</f>
        <v/>
      </c>
      <c r="M60" s="102" t="str">
        <f>IFERROR(VLOOKUP(Výskyt[[#This Row],[Kód]],zostava1[],2,0),"")</f>
        <v/>
      </c>
      <c r="N60" s="102" t="str">
        <f>IFERROR(VLOOKUP(Výskyt[[#This Row],[Kód]],zostava2[],2,0),"")</f>
        <v/>
      </c>
      <c r="O60" s="102" t="str">
        <f>IFERROR(VLOOKUP(Výskyt[[#This Row],[Kód]],zostava3[],2,0),"")</f>
        <v/>
      </c>
      <c r="P60" s="102" t="str">
        <f>IFERROR(VLOOKUP(Výskyt[[#This Row],[Kód]],zostava4[],2,0),"")</f>
        <v/>
      </c>
      <c r="Q60" s="102" t="str">
        <f>IFERROR(VLOOKUP(Výskyt[[#This Row],[Kód]],zostava5[],2,0),"")</f>
        <v/>
      </c>
      <c r="R60" s="102" t="str">
        <f>IFERROR(VLOOKUP(Výskyt[[#This Row],[Kód]],zostava6[],2,0),"")</f>
        <v/>
      </c>
      <c r="S60" s="102" t="str">
        <f>IFERROR(VLOOKUP(Výskyt[[#This Row],[Kód]],zostava7[],2,0),"")</f>
        <v/>
      </c>
      <c r="T60" s="102" t="str">
        <f>IFERROR(VLOOKUP(Výskyt[[#This Row],[Kód]],zostava8[],2,0),"")</f>
        <v/>
      </c>
      <c r="U60" s="102" t="str">
        <f>IFERROR(VLOOKUP(Výskyt[[#This Row],[Kód]],zostava9[],2,0),"")</f>
        <v/>
      </c>
      <c r="V60" s="103" t="str">
        <f>IFERROR(VLOOKUP(Výskyt[[#This Row],[Kód]],zostava10[],2,0),"")</f>
        <v/>
      </c>
      <c r="W60" s="90"/>
      <c r="X60" s="139">
        <f>Zostavy!B63</f>
        <v>3861</v>
      </c>
      <c r="Y60" s="139">
        <f>SUMIFS(Zostavy!$D$48:$D$81,Zostavy!$B$48:$B$81,Zostavy!B63)*Zostavy!$E$83</f>
        <v>0</v>
      </c>
      <c r="AA60" s="139">
        <f>Zostavy!H63</f>
        <v>3861</v>
      </c>
      <c r="AB60" s="139">
        <f>SUMIFS(Zostavy!$J$48:$J$81,Zostavy!$H$48:$H$81,Zostavy!H63)*Zostavy!$K$83</f>
        <v>0</v>
      </c>
      <c r="AD60" s="139">
        <f>Zostavy!N63</f>
        <v>4011</v>
      </c>
      <c r="AE60" s="139">
        <f>SUMIFS(Zostavy!$P$48:$P$81,Zostavy!$N$48:$N$81,Zostavy!N63)*Zostavy!$Q$83</f>
        <v>0</v>
      </c>
    </row>
    <row r="61" spans="1:31" ht="14.15" x14ac:dyDescent="0.35">
      <c r="A61" s="90"/>
      <c r="B61" s="99">
        <v>3235</v>
      </c>
      <c r="C61" s="90" t="s">
        <v>134</v>
      </c>
      <c r="D61" s="90">
        <f>Cenník[[#This Row],[Kód]]</f>
        <v>3235</v>
      </c>
      <c r="E61" s="100">
        <v>0.44</v>
      </c>
      <c r="F61" s="90"/>
      <c r="G61" s="90" t="s">
        <v>135</v>
      </c>
      <c r="H61" s="90"/>
      <c r="I61" s="101">
        <f>Cenník[[#This Row],[Kód]]</f>
        <v>3235</v>
      </c>
      <c r="J61" s="102">
        <f>SUM(Výskyt[[#This Row],[1]:[10]])</f>
        <v>0</v>
      </c>
      <c r="K61" s="102" t="str">
        <f>IFERROR(RANK(Výskyt[[#This Row],[kód-P]],Výskyt[kód-P],1),"")</f>
        <v/>
      </c>
      <c r="L61" s="102" t="str">
        <f>IF(Výskyt[[#This Row],[ks]]&gt;0,Výskyt[[#This Row],[Kód]],"")</f>
        <v/>
      </c>
      <c r="M61" s="102" t="str">
        <f>IFERROR(VLOOKUP(Výskyt[[#This Row],[Kód]],zostava1[],2,0),"")</f>
        <v/>
      </c>
      <c r="N61" s="102" t="str">
        <f>IFERROR(VLOOKUP(Výskyt[[#This Row],[Kód]],zostava2[],2,0),"")</f>
        <v/>
      </c>
      <c r="O61" s="102" t="str">
        <f>IFERROR(VLOOKUP(Výskyt[[#This Row],[Kód]],zostava3[],2,0),"")</f>
        <v/>
      </c>
      <c r="P61" s="102" t="str">
        <f>IFERROR(VLOOKUP(Výskyt[[#This Row],[Kód]],zostava4[],2,0),"")</f>
        <v/>
      </c>
      <c r="Q61" s="102" t="str">
        <f>IFERROR(VLOOKUP(Výskyt[[#This Row],[Kód]],zostava5[],2,0),"")</f>
        <v/>
      </c>
      <c r="R61" s="102">
        <f>IFERROR(VLOOKUP(Výskyt[[#This Row],[Kód]],zostava6[],2,0),"")</f>
        <v>0</v>
      </c>
      <c r="S61" s="102">
        <f>IFERROR(VLOOKUP(Výskyt[[#This Row],[Kód]],zostava7[],2,0),"")</f>
        <v>0</v>
      </c>
      <c r="T61" s="102">
        <f>IFERROR(VLOOKUP(Výskyt[[#This Row],[Kód]],zostava8[],2,0),"")</f>
        <v>0</v>
      </c>
      <c r="U61" s="102">
        <f>IFERROR(VLOOKUP(Výskyt[[#This Row],[Kód]],zostava9[],2,0),"")</f>
        <v>0</v>
      </c>
      <c r="V61" s="103">
        <f>IFERROR(VLOOKUP(Výskyt[[#This Row],[Kód]],zostava10[],2,0),"")</f>
        <v>0</v>
      </c>
      <c r="W61" s="90"/>
      <c r="X61" s="138">
        <f>Zostavy!B64</f>
        <v>3870</v>
      </c>
      <c r="Y61" s="138">
        <f>SUMIFS(Zostavy!$D$48:$D$81,Zostavy!$B$48:$B$81,Zostavy!B64)*Zostavy!$E$83</f>
        <v>0</v>
      </c>
      <c r="AA61" s="138">
        <f>Zostavy!H64</f>
        <v>3870</v>
      </c>
      <c r="AB61" s="138">
        <f>SUMIFS(Zostavy!$J$48:$J$81,Zostavy!$H$48:$H$81,Zostavy!H64)*Zostavy!$K$83</f>
        <v>0</v>
      </c>
      <c r="AD61" s="138">
        <f>Zostavy!N64</f>
        <v>3911</v>
      </c>
      <c r="AE61" s="138">
        <f>SUMIFS(Zostavy!$P$48:$P$81,Zostavy!$N$48:$N$81,Zostavy!N64)*Zostavy!$Q$83</f>
        <v>0</v>
      </c>
    </row>
    <row r="62" spans="1:31" ht="14.15" x14ac:dyDescent="0.35">
      <c r="A62" s="90"/>
      <c r="B62" s="99">
        <v>3240</v>
      </c>
      <c r="C62" s="90" t="s">
        <v>136</v>
      </c>
      <c r="D62" s="90">
        <f>Cenník[[#This Row],[Kód]]</f>
        <v>3240</v>
      </c>
      <c r="E62" s="100">
        <v>0.44</v>
      </c>
      <c r="F62" s="90"/>
      <c r="G62" s="90" t="s">
        <v>137</v>
      </c>
      <c r="H62" s="90"/>
      <c r="I62" s="101">
        <f>Cenník[[#This Row],[Kód]]</f>
        <v>3240</v>
      </c>
      <c r="J62" s="102">
        <f>SUM(Výskyt[[#This Row],[1]:[10]])</f>
        <v>0</v>
      </c>
      <c r="K62" s="102" t="str">
        <f>IFERROR(RANK(Výskyt[[#This Row],[kód-P]],Výskyt[kód-P],1),"")</f>
        <v/>
      </c>
      <c r="L62" s="102" t="str">
        <f>IF(Výskyt[[#This Row],[ks]]&gt;0,Výskyt[[#This Row],[Kód]],"")</f>
        <v/>
      </c>
      <c r="M62" s="102" t="str">
        <f>IFERROR(VLOOKUP(Výskyt[[#This Row],[Kód]],zostava1[],2,0),"")</f>
        <v/>
      </c>
      <c r="N62" s="102" t="str">
        <f>IFERROR(VLOOKUP(Výskyt[[#This Row],[Kód]],zostava2[],2,0),"")</f>
        <v/>
      </c>
      <c r="O62" s="102" t="str">
        <f>IFERROR(VLOOKUP(Výskyt[[#This Row],[Kód]],zostava3[],2,0),"")</f>
        <v/>
      </c>
      <c r="P62" s="102" t="str">
        <f>IFERROR(VLOOKUP(Výskyt[[#This Row],[Kód]],zostava4[],2,0),"")</f>
        <v/>
      </c>
      <c r="Q62" s="102" t="str">
        <f>IFERROR(VLOOKUP(Výskyt[[#This Row],[Kód]],zostava5[],2,0),"")</f>
        <v/>
      </c>
      <c r="R62" s="102">
        <f>IFERROR(VLOOKUP(Výskyt[[#This Row],[Kód]],zostava6[],2,0),"")</f>
        <v>0</v>
      </c>
      <c r="S62" s="102">
        <f>IFERROR(VLOOKUP(Výskyt[[#This Row],[Kód]],zostava7[],2,0),"")</f>
        <v>0</v>
      </c>
      <c r="T62" s="102">
        <f>IFERROR(VLOOKUP(Výskyt[[#This Row],[Kód]],zostava8[],2,0),"")</f>
        <v>0</v>
      </c>
      <c r="U62" s="102">
        <f>IFERROR(VLOOKUP(Výskyt[[#This Row],[Kód]],zostava9[],2,0),"")</f>
        <v>0</v>
      </c>
      <c r="V62" s="103">
        <f>IFERROR(VLOOKUP(Výskyt[[#This Row],[Kód]],zostava10[],2,0),"")</f>
        <v>0</v>
      </c>
      <c r="W62" s="90"/>
      <c r="X62" s="139">
        <f>Zostavy!B65</f>
        <v>3911</v>
      </c>
      <c r="Y62" s="139">
        <f>SUMIFS(Zostavy!$D$48:$D$81,Zostavy!$B$48:$B$81,Zostavy!B65)*Zostavy!$E$83</f>
        <v>0</v>
      </c>
      <c r="AA62" s="139">
        <f>Zostavy!H65</f>
        <v>3911</v>
      </c>
      <c r="AB62" s="139">
        <f>SUMIFS(Zostavy!$J$48:$J$81,Zostavy!$H$48:$H$81,Zostavy!H65)*Zostavy!$K$83</f>
        <v>0</v>
      </c>
      <c r="AD62" s="139">
        <f>Zostavy!N65</f>
        <v>3877</v>
      </c>
      <c r="AE62" s="139">
        <f>SUMIFS(Zostavy!$P$48:$P$81,Zostavy!$N$48:$N$81,Zostavy!N65)*Zostavy!$Q$83</f>
        <v>0</v>
      </c>
    </row>
    <row r="63" spans="1:31" ht="14.15" x14ac:dyDescent="0.35">
      <c r="A63" s="90"/>
      <c r="B63" s="99">
        <v>3245</v>
      </c>
      <c r="C63" s="90" t="s">
        <v>138</v>
      </c>
      <c r="D63" s="90">
        <f>Cenník[[#This Row],[Kód]]</f>
        <v>3245</v>
      </c>
      <c r="E63" s="100">
        <v>0.44</v>
      </c>
      <c r="F63" s="90"/>
      <c r="G63" s="90" t="s">
        <v>139</v>
      </c>
      <c r="H63" s="90"/>
      <c r="I63" s="101">
        <f>Cenník[[#This Row],[Kód]]</f>
        <v>3245</v>
      </c>
      <c r="J63" s="102">
        <f>SUM(Výskyt[[#This Row],[1]:[10]])</f>
        <v>0</v>
      </c>
      <c r="K63" s="102" t="str">
        <f>IFERROR(RANK(Výskyt[[#This Row],[kód-P]],Výskyt[kód-P],1),"")</f>
        <v/>
      </c>
      <c r="L63" s="102" t="str">
        <f>IF(Výskyt[[#This Row],[ks]]&gt;0,Výskyt[[#This Row],[Kód]],"")</f>
        <v/>
      </c>
      <c r="M63" s="102" t="str">
        <f>IFERROR(VLOOKUP(Výskyt[[#This Row],[Kód]],zostava1[],2,0),"")</f>
        <v/>
      </c>
      <c r="N63" s="102" t="str">
        <f>IFERROR(VLOOKUP(Výskyt[[#This Row],[Kód]],zostava2[],2,0),"")</f>
        <v/>
      </c>
      <c r="O63" s="102" t="str">
        <f>IFERROR(VLOOKUP(Výskyt[[#This Row],[Kód]],zostava3[],2,0),"")</f>
        <v/>
      </c>
      <c r="P63" s="102" t="str">
        <f>IFERROR(VLOOKUP(Výskyt[[#This Row],[Kód]],zostava4[],2,0),"")</f>
        <v/>
      </c>
      <c r="Q63" s="102" t="str">
        <f>IFERROR(VLOOKUP(Výskyt[[#This Row],[Kód]],zostava5[],2,0),"")</f>
        <v/>
      </c>
      <c r="R63" s="102" t="str">
        <f>IFERROR(VLOOKUP(Výskyt[[#This Row],[Kód]],zostava6[],2,0),"")</f>
        <v/>
      </c>
      <c r="S63" s="102" t="str">
        <f>IFERROR(VLOOKUP(Výskyt[[#This Row],[Kód]],zostava7[],2,0),"")</f>
        <v/>
      </c>
      <c r="T63" s="102" t="str">
        <f>IFERROR(VLOOKUP(Výskyt[[#This Row],[Kód]],zostava8[],2,0),"")</f>
        <v/>
      </c>
      <c r="U63" s="102" t="str">
        <f>IFERROR(VLOOKUP(Výskyt[[#This Row],[Kód]],zostava9[],2,0),"")</f>
        <v/>
      </c>
      <c r="V63" s="103" t="str">
        <f>IFERROR(VLOOKUP(Výskyt[[#This Row],[Kód]],zostava10[],2,0),"")</f>
        <v/>
      </c>
      <c r="W63" s="90"/>
      <c r="X63" s="138">
        <f>Zostavy!B66</f>
        <v>0</v>
      </c>
      <c r="Y63" s="138">
        <f>SUMIFS(Zostavy!$D$48:$D$81,Zostavy!$B$48:$B$81,Zostavy!B66)*Zostavy!$E$83</f>
        <v>0</v>
      </c>
      <c r="AA63" s="138">
        <f>Zostavy!H66</f>
        <v>0</v>
      </c>
      <c r="AB63" s="138">
        <f>SUMIFS(Zostavy!$J$48:$J$81,Zostavy!$H$48:$H$81,Zostavy!H66)*Zostavy!$K$83</f>
        <v>0</v>
      </c>
      <c r="AD63" s="138">
        <f>Zostavy!N66</f>
        <v>0</v>
      </c>
      <c r="AE63" s="138">
        <f>SUMIFS(Zostavy!$P$48:$P$81,Zostavy!$N$48:$N$81,Zostavy!N66)*Zostavy!$Q$83</f>
        <v>0</v>
      </c>
    </row>
    <row r="64" spans="1:31" ht="14.15" x14ac:dyDescent="0.35">
      <c r="A64" s="90"/>
      <c r="B64" s="99">
        <v>3250</v>
      </c>
      <c r="C64" s="90" t="s">
        <v>140</v>
      </c>
      <c r="D64" s="90">
        <f>Cenník[[#This Row],[Kód]]</f>
        <v>3250</v>
      </c>
      <c r="E64" s="100">
        <v>0.6</v>
      </c>
      <c r="F64" s="90"/>
      <c r="G64" s="90" t="s">
        <v>141</v>
      </c>
      <c r="H64" s="90"/>
      <c r="I64" s="101">
        <f>Cenník[[#This Row],[Kód]]</f>
        <v>3250</v>
      </c>
      <c r="J64" s="102">
        <f>SUM(Výskyt[[#This Row],[1]:[10]])</f>
        <v>0</v>
      </c>
      <c r="K64" s="102" t="str">
        <f>IFERROR(RANK(Výskyt[[#This Row],[kód-P]],Výskyt[kód-P],1),"")</f>
        <v/>
      </c>
      <c r="L64" s="102" t="str">
        <f>IF(Výskyt[[#This Row],[ks]]&gt;0,Výskyt[[#This Row],[Kód]],"")</f>
        <v/>
      </c>
      <c r="M64" s="102" t="str">
        <f>IFERROR(VLOOKUP(Výskyt[[#This Row],[Kód]],zostava1[],2,0),"")</f>
        <v/>
      </c>
      <c r="N64" s="102" t="str">
        <f>IFERROR(VLOOKUP(Výskyt[[#This Row],[Kód]],zostava2[],2,0),"")</f>
        <v/>
      </c>
      <c r="O64" s="102" t="str">
        <f>IFERROR(VLOOKUP(Výskyt[[#This Row],[Kód]],zostava3[],2,0),"")</f>
        <v/>
      </c>
      <c r="P64" s="102" t="str">
        <f>IFERROR(VLOOKUP(Výskyt[[#This Row],[Kód]],zostava4[],2,0),"")</f>
        <v/>
      </c>
      <c r="Q64" s="102" t="str">
        <f>IFERROR(VLOOKUP(Výskyt[[#This Row],[Kód]],zostava5[],2,0),"")</f>
        <v/>
      </c>
      <c r="R64" s="102" t="str">
        <f>IFERROR(VLOOKUP(Výskyt[[#This Row],[Kód]],zostava6[],2,0),"")</f>
        <v/>
      </c>
      <c r="S64" s="102" t="str">
        <f>IFERROR(VLOOKUP(Výskyt[[#This Row],[Kód]],zostava7[],2,0),"")</f>
        <v/>
      </c>
      <c r="T64" s="102" t="str">
        <f>IFERROR(VLOOKUP(Výskyt[[#This Row],[Kód]],zostava8[],2,0),"")</f>
        <v/>
      </c>
      <c r="U64" s="102" t="str">
        <f>IFERROR(VLOOKUP(Výskyt[[#This Row],[Kód]],zostava9[],2,0),"")</f>
        <v/>
      </c>
      <c r="V64" s="103" t="str">
        <f>IFERROR(VLOOKUP(Výskyt[[#This Row],[Kód]],zostava10[],2,0),"")</f>
        <v/>
      </c>
      <c r="W64" s="90"/>
      <c r="X64" s="139">
        <f>Zostavy!B67</f>
        <v>0</v>
      </c>
      <c r="Y64" s="139">
        <f>SUMIFS(Zostavy!$D$48:$D$81,Zostavy!$B$48:$B$81,Zostavy!B67)*Zostavy!$E$83</f>
        <v>0</v>
      </c>
      <c r="AA64" s="139">
        <f>Zostavy!H67</f>
        <v>0</v>
      </c>
      <c r="AB64" s="139">
        <f>SUMIFS(Zostavy!$J$48:$J$81,Zostavy!$H$48:$H$81,Zostavy!H67)*Zostavy!$K$83</f>
        <v>0</v>
      </c>
      <c r="AD64" s="139">
        <f>Zostavy!N67</f>
        <v>0</v>
      </c>
      <c r="AE64" s="139">
        <f>SUMIFS(Zostavy!$P$48:$P$81,Zostavy!$N$48:$N$81,Zostavy!N67)*Zostavy!$Q$83</f>
        <v>0</v>
      </c>
    </row>
    <row r="65" spans="1:31" ht="14.15" x14ac:dyDescent="0.35">
      <c r="A65" s="90"/>
      <c r="B65" s="99">
        <v>3255</v>
      </c>
      <c r="C65" s="90" t="s">
        <v>142</v>
      </c>
      <c r="D65" s="90">
        <f>Cenník[[#This Row],[Kód]]</f>
        <v>3255</v>
      </c>
      <c r="E65" s="100">
        <v>0.6</v>
      </c>
      <c r="F65" s="90"/>
      <c r="G65" s="90" t="s">
        <v>143</v>
      </c>
      <c r="H65" s="90"/>
      <c r="I65" s="101">
        <f>Cenník[[#This Row],[Kód]]</f>
        <v>3255</v>
      </c>
      <c r="J65" s="102">
        <f>SUM(Výskyt[[#This Row],[1]:[10]])</f>
        <v>0</v>
      </c>
      <c r="K65" s="102" t="str">
        <f>IFERROR(RANK(Výskyt[[#This Row],[kód-P]],Výskyt[kód-P],1),"")</f>
        <v/>
      </c>
      <c r="L65" s="102" t="str">
        <f>IF(Výskyt[[#This Row],[ks]]&gt;0,Výskyt[[#This Row],[Kód]],"")</f>
        <v/>
      </c>
      <c r="M65" s="102" t="str">
        <f>IFERROR(VLOOKUP(Výskyt[[#This Row],[Kód]],zostava1[],2,0),"")</f>
        <v/>
      </c>
      <c r="N65" s="102" t="str">
        <f>IFERROR(VLOOKUP(Výskyt[[#This Row],[Kód]],zostava2[],2,0),"")</f>
        <v/>
      </c>
      <c r="O65" s="102" t="str">
        <f>IFERROR(VLOOKUP(Výskyt[[#This Row],[Kód]],zostava3[],2,0),"")</f>
        <v/>
      </c>
      <c r="P65" s="102" t="str">
        <f>IFERROR(VLOOKUP(Výskyt[[#This Row],[Kód]],zostava4[],2,0),"")</f>
        <v/>
      </c>
      <c r="Q65" s="102" t="str">
        <f>IFERROR(VLOOKUP(Výskyt[[#This Row],[Kód]],zostava5[],2,0),"")</f>
        <v/>
      </c>
      <c r="R65" s="102" t="str">
        <f>IFERROR(VLOOKUP(Výskyt[[#This Row],[Kód]],zostava6[],2,0),"")</f>
        <v/>
      </c>
      <c r="S65" s="102" t="str">
        <f>IFERROR(VLOOKUP(Výskyt[[#This Row],[Kód]],zostava7[],2,0),"")</f>
        <v/>
      </c>
      <c r="T65" s="102" t="str">
        <f>IFERROR(VLOOKUP(Výskyt[[#This Row],[Kód]],zostava8[],2,0),"")</f>
        <v/>
      </c>
      <c r="U65" s="102" t="str">
        <f>IFERROR(VLOOKUP(Výskyt[[#This Row],[Kód]],zostava9[],2,0),"")</f>
        <v/>
      </c>
      <c r="V65" s="103" t="str">
        <f>IFERROR(VLOOKUP(Výskyt[[#This Row],[Kód]],zostava10[],2,0),"")</f>
        <v/>
      </c>
      <c r="W65" s="90"/>
      <c r="X65" s="138">
        <f>Zostavy!B68</f>
        <v>0</v>
      </c>
      <c r="Y65" s="138">
        <f>SUMIFS(Zostavy!$D$48:$D$81,Zostavy!$B$48:$B$81,Zostavy!B68)*Zostavy!$E$83</f>
        <v>0</v>
      </c>
      <c r="AA65" s="138">
        <f>Zostavy!H68</f>
        <v>0</v>
      </c>
      <c r="AB65" s="138">
        <f>SUMIFS(Zostavy!$J$48:$J$81,Zostavy!$H$48:$H$81,Zostavy!H68)*Zostavy!$K$83</f>
        <v>0</v>
      </c>
      <c r="AD65" s="138">
        <f>Zostavy!N68</f>
        <v>0</v>
      </c>
      <c r="AE65" s="138">
        <f>SUMIFS(Zostavy!$P$48:$P$81,Zostavy!$N$48:$N$81,Zostavy!N68)*Zostavy!$Q$83</f>
        <v>0</v>
      </c>
    </row>
    <row r="66" spans="1:31" ht="14.15" x14ac:dyDescent="0.35">
      <c r="A66" s="90"/>
      <c r="B66" s="99">
        <v>3260</v>
      </c>
      <c r="C66" s="90" t="s">
        <v>144</v>
      </c>
      <c r="D66" s="90">
        <f>Cenník[[#This Row],[Kód]]</f>
        <v>3260</v>
      </c>
      <c r="E66" s="100">
        <v>0.6</v>
      </c>
      <c r="F66" s="90"/>
      <c r="G66" s="90" t="s">
        <v>145</v>
      </c>
      <c r="H66" s="90"/>
      <c r="I66" s="101">
        <f>Cenník[[#This Row],[Kód]]</f>
        <v>3260</v>
      </c>
      <c r="J66" s="102">
        <f>SUM(Výskyt[[#This Row],[1]:[10]])</f>
        <v>0</v>
      </c>
      <c r="K66" s="102" t="str">
        <f>IFERROR(RANK(Výskyt[[#This Row],[kód-P]],Výskyt[kód-P],1),"")</f>
        <v/>
      </c>
      <c r="L66" s="102" t="str">
        <f>IF(Výskyt[[#This Row],[ks]]&gt;0,Výskyt[[#This Row],[Kód]],"")</f>
        <v/>
      </c>
      <c r="M66" s="102" t="str">
        <f>IFERROR(VLOOKUP(Výskyt[[#This Row],[Kód]],zostava1[],2,0),"")</f>
        <v/>
      </c>
      <c r="N66" s="102" t="str">
        <f>IFERROR(VLOOKUP(Výskyt[[#This Row],[Kód]],zostava2[],2,0),"")</f>
        <v/>
      </c>
      <c r="O66" s="102" t="str">
        <f>IFERROR(VLOOKUP(Výskyt[[#This Row],[Kód]],zostava3[],2,0),"")</f>
        <v/>
      </c>
      <c r="P66" s="102" t="str">
        <f>IFERROR(VLOOKUP(Výskyt[[#This Row],[Kód]],zostava4[],2,0),"")</f>
        <v/>
      </c>
      <c r="Q66" s="102" t="str">
        <f>IFERROR(VLOOKUP(Výskyt[[#This Row],[Kód]],zostava5[],2,0),"")</f>
        <v/>
      </c>
      <c r="R66" s="102" t="str">
        <f>IFERROR(VLOOKUP(Výskyt[[#This Row],[Kód]],zostava6[],2,0),"")</f>
        <v/>
      </c>
      <c r="S66" s="102" t="str">
        <f>IFERROR(VLOOKUP(Výskyt[[#This Row],[Kód]],zostava7[],2,0),"")</f>
        <v/>
      </c>
      <c r="T66" s="102" t="str">
        <f>IFERROR(VLOOKUP(Výskyt[[#This Row],[Kód]],zostava8[],2,0),"")</f>
        <v/>
      </c>
      <c r="U66" s="102" t="str">
        <f>IFERROR(VLOOKUP(Výskyt[[#This Row],[Kód]],zostava9[],2,0),"")</f>
        <v/>
      </c>
      <c r="V66" s="103" t="str">
        <f>IFERROR(VLOOKUP(Výskyt[[#This Row],[Kód]],zostava10[],2,0),"")</f>
        <v/>
      </c>
      <c r="W66" s="90"/>
      <c r="X66" s="139">
        <f>Zostavy!B69</f>
        <v>0</v>
      </c>
      <c r="Y66" s="139">
        <f>SUMIFS(Zostavy!$D$48:$D$81,Zostavy!$B$48:$B$81,Zostavy!B69)*Zostavy!$E$83</f>
        <v>0</v>
      </c>
      <c r="AA66" s="139">
        <f>Zostavy!H69</f>
        <v>0</v>
      </c>
      <c r="AB66" s="139">
        <f>SUMIFS(Zostavy!$J$48:$J$81,Zostavy!$H$48:$H$81,Zostavy!H69)*Zostavy!$K$83</f>
        <v>0</v>
      </c>
      <c r="AD66" s="139">
        <f>Zostavy!N69</f>
        <v>0</v>
      </c>
      <c r="AE66" s="139">
        <f>SUMIFS(Zostavy!$P$48:$P$81,Zostavy!$N$48:$N$81,Zostavy!N69)*Zostavy!$Q$83</f>
        <v>0</v>
      </c>
    </row>
    <row r="67" spans="1:31" ht="14.15" x14ac:dyDescent="0.35">
      <c r="A67" s="90"/>
      <c r="B67" s="99">
        <v>3270</v>
      </c>
      <c r="C67" s="90" t="s">
        <v>146</v>
      </c>
      <c r="D67" s="90">
        <f>Cenník[[#This Row],[Kód]]</f>
        <v>3270</v>
      </c>
      <c r="E67" s="100">
        <v>0.24</v>
      </c>
      <c r="F67" s="90"/>
      <c r="G67" s="90" t="s">
        <v>147</v>
      </c>
      <c r="H67" s="90"/>
      <c r="I67" s="101">
        <f>Cenník[[#This Row],[Kód]]</f>
        <v>3270</v>
      </c>
      <c r="J67" s="102">
        <f>SUM(Výskyt[[#This Row],[1]:[10]])</f>
        <v>0</v>
      </c>
      <c r="K67" s="102" t="str">
        <f>IFERROR(RANK(Výskyt[[#This Row],[kód-P]],Výskyt[kód-P],1),"")</f>
        <v/>
      </c>
      <c r="L67" s="102" t="str">
        <f>IF(Výskyt[[#This Row],[ks]]&gt;0,Výskyt[[#This Row],[Kód]],"")</f>
        <v/>
      </c>
      <c r="M67" s="102" t="str">
        <f>IFERROR(VLOOKUP(Výskyt[[#This Row],[Kód]],zostava1[],2,0),"")</f>
        <v/>
      </c>
      <c r="N67" s="102" t="str">
        <f>IFERROR(VLOOKUP(Výskyt[[#This Row],[Kód]],zostava2[],2,0),"")</f>
        <v/>
      </c>
      <c r="O67" s="102" t="str">
        <f>IFERROR(VLOOKUP(Výskyt[[#This Row],[Kód]],zostava3[],2,0),"")</f>
        <v/>
      </c>
      <c r="P67" s="102">
        <f>IFERROR(VLOOKUP(Výskyt[[#This Row],[Kód]],zostava4[],2,0),"")</f>
        <v>0</v>
      </c>
      <c r="Q67" s="102">
        <f>IFERROR(VLOOKUP(Výskyt[[#This Row],[Kód]],zostava5[],2,0),"")</f>
        <v>0</v>
      </c>
      <c r="R67" s="102">
        <f>IFERROR(VLOOKUP(Výskyt[[#This Row],[Kód]],zostava6[],2,0),"")</f>
        <v>0</v>
      </c>
      <c r="S67" s="102">
        <f>IFERROR(VLOOKUP(Výskyt[[#This Row],[Kód]],zostava7[],2,0),"")</f>
        <v>0</v>
      </c>
      <c r="T67" s="102">
        <f>IFERROR(VLOOKUP(Výskyt[[#This Row],[Kód]],zostava8[],2,0),"")</f>
        <v>0</v>
      </c>
      <c r="U67" s="102">
        <f>IFERROR(VLOOKUP(Výskyt[[#This Row],[Kód]],zostava9[],2,0),"")</f>
        <v>0</v>
      </c>
      <c r="V67" s="103">
        <f>IFERROR(VLOOKUP(Výskyt[[#This Row],[Kód]],zostava10[],2,0),"")</f>
        <v>0</v>
      </c>
      <c r="W67" s="90"/>
      <c r="X67" s="138">
        <f>Zostavy!B70</f>
        <v>0</v>
      </c>
      <c r="Y67" s="138">
        <f>SUMIFS(Zostavy!$D$48:$D$81,Zostavy!$B$48:$B$81,Zostavy!B70)*Zostavy!$E$83</f>
        <v>0</v>
      </c>
      <c r="AA67" s="138">
        <f>Zostavy!H70</f>
        <v>0</v>
      </c>
      <c r="AB67" s="138">
        <f>SUMIFS(Zostavy!$J$48:$J$81,Zostavy!$H$48:$H$81,Zostavy!H70)*Zostavy!$K$83</f>
        <v>0</v>
      </c>
      <c r="AD67" s="138">
        <f>Zostavy!N70</f>
        <v>0</v>
      </c>
      <c r="AE67" s="138">
        <f>SUMIFS(Zostavy!$P$48:$P$81,Zostavy!$N$48:$N$81,Zostavy!N70)*Zostavy!$Q$83</f>
        <v>0</v>
      </c>
    </row>
    <row r="68" spans="1:31" ht="14.15" x14ac:dyDescent="0.35">
      <c r="A68" s="90"/>
      <c r="B68" s="99">
        <v>3275</v>
      </c>
      <c r="C68" s="90" t="s">
        <v>148</v>
      </c>
      <c r="D68" s="90">
        <f>Cenník[[#This Row],[Kód]]</f>
        <v>3275</v>
      </c>
      <c r="E68" s="100">
        <v>2.17</v>
      </c>
      <c r="F68" s="90"/>
      <c r="G68" s="90" t="s">
        <v>149</v>
      </c>
      <c r="H68" s="90"/>
      <c r="I68" s="101">
        <f>Cenník[[#This Row],[Kód]]</f>
        <v>3275</v>
      </c>
      <c r="J68" s="102">
        <f>SUM(Výskyt[[#This Row],[1]:[10]])</f>
        <v>0</v>
      </c>
      <c r="K68" s="102" t="str">
        <f>IFERROR(RANK(Výskyt[[#This Row],[kód-P]],Výskyt[kód-P],1),"")</f>
        <v/>
      </c>
      <c r="L68" s="102" t="str">
        <f>IF(Výskyt[[#This Row],[ks]]&gt;0,Výskyt[[#This Row],[Kód]],"")</f>
        <v/>
      </c>
      <c r="M68" s="102" t="str">
        <f>IFERROR(VLOOKUP(Výskyt[[#This Row],[Kód]],zostava1[],2,0),"")</f>
        <v/>
      </c>
      <c r="N68" s="102" t="str">
        <f>IFERROR(VLOOKUP(Výskyt[[#This Row],[Kód]],zostava2[],2,0),"")</f>
        <v/>
      </c>
      <c r="O68" s="102" t="str">
        <f>IFERROR(VLOOKUP(Výskyt[[#This Row],[Kód]],zostava3[],2,0),"")</f>
        <v/>
      </c>
      <c r="P68" s="102" t="str">
        <f>IFERROR(VLOOKUP(Výskyt[[#This Row],[Kód]],zostava4[],2,0),"")</f>
        <v/>
      </c>
      <c r="Q68" s="102" t="str">
        <f>IFERROR(VLOOKUP(Výskyt[[#This Row],[Kód]],zostava5[],2,0),"")</f>
        <v/>
      </c>
      <c r="R68" s="102" t="str">
        <f>IFERROR(VLOOKUP(Výskyt[[#This Row],[Kód]],zostava6[],2,0),"")</f>
        <v/>
      </c>
      <c r="S68" s="102" t="str">
        <f>IFERROR(VLOOKUP(Výskyt[[#This Row],[Kód]],zostava7[],2,0),"")</f>
        <v/>
      </c>
      <c r="T68" s="102" t="str">
        <f>IFERROR(VLOOKUP(Výskyt[[#This Row],[Kód]],zostava8[],2,0),"")</f>
        <v/>
      </c>
      <c r="U68" s="102" t="str">
        <f>IFERROR(VLOOKUP(Výskyt[[#This Row],[Kód]],zostava9[],2,0),"")</f>
        <v/>
      </c>
      <c r="V68" s="103" t="str">
        <f>IFERROR(VLOOKUP(Výskyt[[#This Row],[Kód]],zostava10[],2,0),"")</f>
        <v/>
      </c>
      <c r="W68" s="90"/>
      <c r="X68" s="139">
        <f>Zostavy!B71</f>
        <v>0</v>
      </c>
      <c r="Y68" s="139">
        <f>SUMIFS(Zostavy!$D$48:$D$81,Zostavy!$B$48:$B$81,Zostavy!B71)*Zostavy!$E$83</f>
        <v>0</v>
      </c>
      <c r="AA68" s="139">
        <f>Zostavy!H71</f>
        <v>0</v>
      </c>
      <c r="AB68" s="139">
        <f>SUMIFS(Zostavy!$J$48:$J$81,Zostavy!$H$48:$H$81,Zostavy!H71)*Zostavy!$K$83</f>
        <v>0</v>
      </c>
      <c r="AD68" s="139">
        <f>Zostavy!N71</f>
        <v>0</v>
      </c>
      <c r="AE68" s="139">
        <f>SUMIFS(Zostavy!$P$48:$P$81,Zostavy!$N$48:$N$81,Zostavy!N71)*Zostavy!$Q$83</f>
        <v>0</v>
      </c>
    </row>
    <row r="69" spans="1:31" ht="14.15" x14ac:dyDescent="0.35">
      <c r="A69" s="90"/>
      <c r="B69" s="99">
        <v>3280</v>
      </c>
      <c r="C69" s="90" t="s">
        <v>150</v>
      </c>
      <c r="D69" s="90">
        <f>Cenník[[#This Row],[Kód]]</f>
        <v>3280</v>
      </c>
      <c r="E69" s="100">
        <v>1.1200000000000001</v>
      </c>
      <c r="F69" s="90"/>
      <c r="G69" s="90" t="s">
        <v>151</v>
      </c>
      <c r="H69" s="90"/>
      <c r="I69" s="101">
        <f>Cenník[[#This Row],[Kód]]</f>
        <v>3280</v>
      </c>
      <c r="J69" s="102">
        <f>SUM(Výskyt[[#This Row],[1]:[10]])</f>
        <v>0</v>
      </c>
      <c r="K69" s="102" t="str">
        <f>IFERROR(RANK(Výskyt[[#This Row],[kód-P]],Výskyt[kód-P],1),"")</f>
        <v/>
      </c>
      <c r="L69" s="102" t="str">
        <f>IF(Výskyt[[#This Row],[ks]]&gt;0,Výskyt[[#This Row],[Kód]],"")</f>
        <v/>
      </c>
      <c r="M69" s="102">
        <f>IFERROR(VLOOKUP(Výskyt[[#This Row],[Kód]],zostava1[],2,0),"")</f>
        <v>0</v>
      </c>
      <c r="N69" s="102">
        <f>IFERROR(VLOOKUP(Výskyt[[#This Row],[Kód]],zostava2[],2,0),"")</f>
        <v>0</v>
      </c>
      <c r="O69" s="102">
        <f>IFERROR(VLOOKUP(Výskyt[[#This Row],[Kód]],zostava3[],2,0),"")</f>
        <v>0</v>
      </c>
      <c r="P69" s="102">
        <f>IFERROR(VLOOKUP(Výskyt[[#This Row],[Kód]],zostava4[],2,0),"")</f>
        <v>0</v>
      </c>
      <c r="Q69" s="102">
        <f>IFERROR(VLOOKUP(Výskyt[[#This Row],[Kód]],zostava5[],2,0),"")</f>
        <v>0</v>
      </c>
      <c r="R69" s="102" t="str">
        <f>IFERROR(VLOOKUP(Výskyt[[#This Row],[Kód]],zostava6[],2,0),"")</f>
        <v/>
      </c>
      <c r="S69" s="102" t="str">
        <f>IFERROR(VLOOKUP(Výskyt[[#This Row],[Kód]],zostava7[],2,0),"")</f>
        <v/>
      </c>
      <c r="T69" s="102" t="str">
        <f>IFERROR(VLOOKUP(Výskyt[[#This Row],[Kód]],zostava8[],2,0),"")</f>
        <v/>
      </c>
      <c r="U69" s="102" t="str">
        <f>IFERROR(VLOOKUP(Výskyt[[#This Row],[Kód]],zostava9[],2,0),"")</f>
        <v/>
      </c>
      <c r="V69" s="103" t="str">
        <f>IFERROR(VLOOKUP(Výskyt[[#This Row],[Kód]],zostava10[],2,0),"")</f>
        <v/>
      </c>
      <c r="W69" s="90"/>
      <c r="X69" s="138">
        <f>Zostavy!B72</f>
        <v>0</v>
      </c>
      <c r="Y69" s="138">
        <f>SUMIFS(Zostavy!$D$48:$D$81,Zostavy!$B$48:$B$81,Zostavy!B72)*Zostavy!$E$83</f>
        <v>0</v>
      </c>
      <c r="AA69" s="138">
        <f>Zostavy!H72</f>
        <v>0</v>
      </c>
      <c r="AB69" s="138">
        <f>SUMIFS(Zostavy!$J$48:$J$81,Zostavy!$H$48:$H$81,Zostavy!H72)*Zostavy!$K$83</f>
        <v>0</v>
      </c>
      <c r="AD69" s="138">
        <f>Zostavy!N72</f>
        <v>0</v>
      </c>
      <c r="AE69" s="138">
        <f>SUMIFS(Zostavy!$P$48:$P$81,Zostavy!$N$48:$N$81,Zostavy!N72)*Zostavy!$Q$83</f>
        <v>0</v>
      </c>
    </row>
    <row r="70" spans="1:31" ht="14.15" x14ac:dyDescent="0.35">
      <c r="A70" s="90"/>
      <c r="B70" s="99">
        <v>3285</v>
      </c>
      <c r="C70" s="90" t="s">
        <v>152</v>
      </c>
      <c r="D70" s="90">
        <f>Cenník[[#This Row],[Kód]]</f>
        <v>3285</v>
      </c>
      <c r="E70" s="100">
        <v>1.84</v>
      </c>
      <c r="F70" s="90"/>
      <c r="G70" s="90" t="s">
        <v>153</v>
      </c>
      <c r="H70" s="90"/>
      <c r="I70" s="101">
        <f>Cenník[[#This Row],[Kód]]</f>
        <v>3285</v>
      </c>
      <c r="J70" s="102">
        <f>SUM(Výskyt[[#This Row],[1]:[10]])</f>
        <v>0</v>
      </c>
      <c r="K70" s="102" t="str">
        <f>IFERROR(RANK(Výskyt[[#This Row],[kód-P]],Výskyt[kód-P],1),"")</f>
        <v/>
      </c>
      <c r="L70" s="102" t="str">
        <f>IF(Výskyt[[#This Row],[ks]]&gt;0,Výskyt[[#This Row],[Kód]],"")</f>
        <v/>
      </c>
      <c r="M70" s="102" t="str">
        <f>IFERROR(VLOOKUP(Výskyt[[#This Row],[Kód]],zostava1[],2,0),"")</f>
        <v/>
      </c>
      <c r="N70" s="102" t="str">
        <f>IFERROR(VLOOKUP(Výskyt[[#This Row],[Kód]],zostava2[],2,0),"")</f>
        <v/>
      </c>
      <c r="O70" s="102" t="str">
        <f>IFERROR(VLOOKUP(Výskyt[[#This Row],[Kód]],zostava3[],2,0),"")</f>
        <v/>
      </c>
      <c r="P70" s="102" t="str">
        <f>IFERROR(VLOOKUP(Výskyt[[#This Row],[Kód]],zostava4[],2,0),"")</f>
        <v/>
      </c>
      <c r="Q70" s="102" t="str">
        <f>IFERROR(VLOOKUP(Výskyt[[#This Row],[Kód]],zostava5[],2,0),"")</f>
        <v/>
      </c>
      <c r="R70" s="102" t="str">
        <f>IFERROR(VLOOKUP(Výskyt[[#This Row],[Kód]],zostava6[],2,0),"")</f>
        <v/>
      </c>
      <c r="S70" s="102" t="str">
        <f>IFERROR(VLOOKUP(Výskyt[[#This Row],[Kód]],zostava7[],2,0),"")</f>
        <v/>
      </c>
      <c r="T70" s="102" t="str">
        <f>IFERROR(VLOOKUP(Výskyt[[#This Row],[Kód]],zostava8[],2,0),"")</f>
        <v/>
      </c>
      <c r="U70" s="102" t="str">
        <f>IFERROR(VLOOKUP(Výskyt[[#This Row],[Kód]],zostava9[],2,0),"")</f>
        <v/>
      </c>
      <c r="V70" s="103" t="str">
        <f>IFERROR(VLOOKUP(Výskyt[[#This Row],[Kód]],zostava10[],2,0),"")</f>
        <v/>
      </c>
      <c r="W70" s="90"/>
      <c r="X70" s="139">
        <f>Zostavy!B73</f>
        <v>0</v>
      </c>
      <c r="Y70" s="139">
        <f>SUMIFS(Zostavy!$D$48:$D$81,Zostavy!$B$48:$B$81,Zostavy!B73)*Zostavy!$E$83</f>
        <v>0</v>
      </c>
      <c r="AA70" s="139">
        <f>Zostavy!H73</f>
        <v>0</v>
      </c>
      <c r="AB70" s="139">
        <f>SUMIFS(Zostavy!$J$48:$J$81,Zostavy!$H$48:$H$81,Zostavy!H73)*Zostavy!$K$83</f>
        <v>0</v>
      </c>
      <c r="AD70" s="139">
        <f>Zostavy!N73</f>
        <v>0</v>
      </c>
      <c r="AE70" s="139">
        <f>SUMIFS(Zostavy!$P$48:$P$81,Zostavy!$N$48:$N$81,Zostavy!N73)*Zostavy!$Q$83</f>
        <v>0</v>
      </c>
    </row>
    <row r="71" spans="1:31" ht="14.15" x14ac:dyDescent="0.35">
      <c r="A71" s="90"/>
      <c r="B71" s="99">
        <v>3290</v>
      </c>
      <c r="C71" s="90" t="s">
        <v>154</v>
      </c>
      <c r="D71" s="90">
        <f>Cenník[[#This Row],[Kód]]</f>
        <v>3290</v>
      </c>
      <c r="E71" s="100">
        <v>0.94</v>
      </c>
      <c r="F71" s="90"/>
      <c r="G71" s="90" t="s">
        <v>155</v>
      </c>
      <c r="H71" s="90"/>
      <c r="I71" s="101">
        <f>Cenník[[#This Row],[Kód]]</f>
        <v>3290</v>
      </c>
      <c r="J71" s="102">
        <f>SUM(Výskyt[[#This Row],[1]:[10]])</f>
        <v>0</v>
      </c>
      <c r="K71" s="102" t="str">
        <f>IFERROR(RANK(Výskyt[[#This Row],[kód-P]],Výskyt[kód-P],1),"")</f>
        <v/>
      </c>
      <c r="L71" s="102" t="str">
        <f>IF(Výskyt[[#This Row],[ks]]&gt;0,Výskyt[[#This Row],[Kód]],"")</f>
        <v/>
      </c>
      <c r="M71" s="102" t="str">
        <f>IFERROR(VLOOKUP(Výskyt[[#This Row],[Kód]],zostava1[],2,0),"")</f>
        <v/>
      </c>
      <c r="N71" s="102" t="str">
        <f>IFERROR(VLOOKUP(Výskyt[[#This Row],[Kód]],zostava2[],2,0),"")</f>
        <v/>
      </c>
      <c r="O71" s="102" t="str">
        <f>IFERROR(VLOOKUP(Výskyt[[#This Row],[Kód]],zostava3[],2,0),"")</f>
        <v/>
      </c>
      <c r="P71" s="102" t="str">
        <f>IFERROR(VLOOKUP(Výskyt[[#This Row],[Kód]],zostava4[],2,0),"")</f>
        <v/>
      </c>
      <c r="Q71" s="102" t="str">
        <f>IFERROR(VLOOKUP(Výskyt[[#This Row],[Kód]],zostava5[],2,0),"")</f>
        <v/>
      </c>
      <c r="R71" s="102" t="str">
        <f>IFERROR(VLOOKUP(Výskyt[[#This Row],[Kód]],zostava6[],2,0),"")</f>
        <v/>
      </c>
      <c r="S71" s="102" t="str">
        <f>IFERROR(VLOOKUP(Výskyt[[#This Row],[Kód]],zostava7[],2,0),"")</f>
        <v/>
      </c>
      <c r="T71" s="102" t="str">
        <f>IFERROR(VLOOKUP(Výskyt[[#This Row],[Kód]],zostava8[],2,0),"")</f>
        <v/>
      </c>
      <c r="U71" s="102" t="str">
        <f>IFERROR(VLOOKUP(Výskyt[[#This Row],[Kód]],zostava9[],2,0),"")</f>
        <v/>
      </c>
      <c r="V71" s="103" t="str">
        <f>IFERROR(VLOOKUP(Výskyt[[#This Row],[Kód]],zostava10[],2,0),"")</f>
        <v/>
      </c>
      <c r="W71" s="90"/>
      <c r="X71" s="138">
        <f>Zostavy!B74</f>
        <v>0</v>
      </c>
      <c r="Y71" s="138">
        <f>SUMIFS(Zostavy!$D$48:$D$81,Zostavy!$B$48:$B$81,Zostavy!B74)*Zostavy!$E$83</f>
        <v>0</v>
      </c>
      <c r="AA71" s="138">
        <f>Zostavy!H74</f>
        <v>0</v>
      </c>
      <c r="AB71" s="138">
        <f>SUMIFS(Zostavy!$J$48:$J$81,Zostavy!$H$48:$H$81,Zostavy!H74)*Zostavy!$K$83</f>
        <v>0</v>
      </c>
      <c r="AD71" s="138">
        <f>Zostavy!N74</f>
        <v>0</v>
      </c>
      <c r="AE71" s="138">
        <f>SUMIFS(Zostavy!$P$48:$P$81,Zostavy!$N$48:$N$81,Zostavy!N74)*Zostavy!$Q$83</f>
        <v>0</v>
      </c>
    </row>
    <row r="72" spans="1:31" ht="14.15" x14ac:dyDescent="0.35">
      <c r="A72" s="90"/>
      <c r="B72" s="99">
        <v>3291</v>
      </c>
      <c r="C72" s="90" t="s">
        <v>156</v>
      </c>
      <c r="D72" s="90">
        <f>Cenník[[#This Row],[Kód]]</f>
        <v>3291</v>
      </c>
      <c r="E72" s="100">
        <v>4.09</v>
      </c>
      <c r="F72" s="90"/>
      <c r="G72" s="90" t="s">
        <v>157</v>
      </c>
      <c r="H72" s="90"/>
      <c r="I72" s="101">
        <f>Cenník[[#This Row],[Kód]]</f>
        <v>3291</v>
      </c>
      <c r="J72" s="102">
        <f>SUM(Výskyt[[#This Row],[1]:[10]])</f>
        <v>0</v>
      </c>
      <c r="K72" s="102" t="str">
        <f>IFERROR(RANK(Výskyt[[#This Row],[kód-P]],Výskyt[kód-P],1),"")</f>
        <v/>
      </c>
      <c r="L72" s="102" t="str">
        <f>IF(Výskyt[[#This Row],[ks]]&gt;0,Výskyt[[#This Row],[Kód]],"")</f>
        <v/>
      </c>
      <c r="M72" s="102" t="str">
        <f>IFERROR(VLOOKUP(Výskyt[[#This Row],[Kód]],zostava1[],2,0),"")</f>
        <v/>
      </c>
      <c r="N72" s="102" t="str">
        <f>IFERROR(VLOOKUP(Výskyt[[#This Row],[Kód]],zostava2[],2,0),"")</f>
        <v/>
      </c>
      <c r="O72" s="102" t="str">
        <f>IFERROR(VLOOKUP(Výskyt[[#This Row],[Kód]],zostava3[],2,0),"")</f>
        <v/>
      </c>
      <c r="P72" s="102" t="str">
        <f>IFERROR(VLOOKUP(Výskyt[[#This Row],[Kód]],zostava4[],2,0),"")</f>
        <v/>
      </c>
      <c r="Q72" s="102" t="str">
        <f>IFERROR(VLOOKUP(Výskyt[[#This Row],[Kód]],zostava5[],2,0),"")</f>
        <v/>
      </c>
      <c r="R72" s="102" t="str">
        <f>IFERROR(VLOOKUP(Výskyt[[#This Row],[Kód]],zostava6[],2,0),"")</f>
        <v/>
      </c>
      <c r="S72" s="102" t="str">
        <f>IFERROR(VLOOKUP(Výskyt[[#This Row],[Kód]],zostava7[],2,0),"")</f>
        <v/>
      </c>
      <c r="T72" s="102" t="str">
        <f>IFERROR(VLOOKUP(Výskyt[[#This Row],[Kód]],zostava8[],2,0),"")</f>
        <v/>
      </c>
      <c r="U72" s="102" t="str">
        <f>IFERROR(VLOOKUP(Výskyt[[#This Row],[Kód]],zostava9[],2,0),"")</f>
        <v/>
      </c>
      <c r="V72" s="103" t="str">
        <f>IFERROR(VLOOKUP(Výskyt[[#This Row],[Kód]],zostava10[],2,0),"")</f>
        <v/>
      </c>
      <c r="W72" s="90"/>
      <c r="X72" s="139">
        <f>Zostavy!B75</f>
        <v>0</v>
      </c>
      <c r="Y72" s="139">
        <f>SUMIFS(Zostavy!$D$48:$D$81,Zostavy!$B$48:$B$81,Zostavy!B75)*Zostavy!$E$83</f>
        <v>0</v>
      </c>
      <c r="AA72" s="139">
        <f>Zostavy!H75</f>
        <v>0</v>
      </c>
      <c r="AB72" s="139">
        <f>SUMIFS(Zostavy!$J$48:$J$81,Zostavy!$H$48:$H$81,Zostavy!H75)*Zostavy!$K$83</f>
        <v>0</v>
      </c>
      <c r="AD72" s="139">
        <f>Zostavy!N75</f>
        <v>0</v>
      </c>
      <c r="AE72" s="139">
        <f>SUMIFS(Zostavy!$P$48:$P$81,Zostavy!$N$48:$N$81,Zostavy!N75)*Zostavy!$Q$83</f>
        <v>0</v>
      </c>
    </row>
    <row r="73" spans="1:31" ht="14.15" x14ac:dyDescent="0.35">
      <c r="A73" s="90"/>
      <c r="B73" s="99">
        <v>3292</v>
      </c>
      <c r="C73" s="90" t="s">
        <v>158</v>
      </c>
      <c r="D73" s="90">
        <f>Cenník[[#This Row],[Kód]]</f>
        <v>3292</v>
      </c>
      <c r="E73" s="100">
        <v>2.1</v>
      </c>
      <c r="F73" s="90"/>
      <c r="G73" s="90" t="s">
        <v>159</v>
      </c>
      <c r="H73" s="90"/>
      <c r="I73" s="101">
        <f>Cenník[[#This Row],[Kód]]</f>
        <v>3292</v>
      </c>
      <c r="J73" s="102">
        <f>SUM(Výskyt[[#This Row],[1]:[10]])</f>
        <v>0</v>
      </c>
      <c r="K73" s="102" t="str">
        <f>IFERROR(RANK(Výskyt[[#This Row],[kód-P]],Výskyt[kód-P],1),"")</f>
        <v/>
      </c>
      <c r="L73" s="102" t="str">
        <f>IF(Výskyt[[#This Row],[ks]]&gt;0,Výskyt[[#This Row],[Kód]],"")</f>
        <v/>
      </c>
      <c r="M73" s="102" t="str">
        <f>IFERROR(VLOOKUP(Výskyt[[#This Row],[Kód]],zostava1[],2,0),"")</f>
        <v/>
      </c>
      <c r="N73" s="102" t="str">
        <f>IFERROR(VLOOKUP(Výskyt[[#This Row],[Kód]],zostava2[],2,0),"")</f>
        <v/>
      </c>
      <c r="O73" s="102" t="str">
        <f>IFERROR(VLOOKUP(Výskyt[[#This Row],[Kód]],zostava3[],2,0),"")</f>
        <v/>
      </c>
      <c r="P73" s="102" t="str">
        <f>IFERROR(VLOOKUP(Výskyt[[#This Row],[Kód]],zostava4[],2,0),"")</f>
        <v/>
      </c>
      <c r="Q73" s="102" t="str">
        <f>IFERROR(VLOOKUP(Výskyt[[#This Row],[Kód]],zostava5[],2,0),"")</f>
        <v/>
      </c>
      <c r="R73" s="102" t="str">
        <f>IFERROR(VLOOKUP(Výskyt[[#This Row],[Kód]],zostava6[],2,0),"")</f>
        <v/>
      </c>
      <c r="S73" s="102" t="str">
        <f>IFERROR(VLOOKUP(Výskyt[[#This Row],[Kód]],zostava7[],2,0),"")</f>
        <v/>
      </c>
      <c r="T73" s="102" t="str">
        <f>IFERROR(VLOOKUP(Výskyt[[#This Row],[Kód]],zostava8[],2,0),"")</f>
        <v/>
      </c>
      <c r="U73" s="102" t="str">
        <f>IFERROR(VLOOKUP(Výskyt[[#This Row],[Kód]],zostava9[],2,0),"")</f>
        <v/>
      </c>
      <c r="V73" s="103" t="str">
        <f>IFERROR(VLOOKUP(Výskyt[[#This Row],[Kód]],zostava10[],2,0),"")</f>
        <v/>
      </c>
      <c r="W73" s="90"/>
      <c r="X73" s="138">
        <f>Zostavy!B76</f>
        <v>0</v>
      </c>
      <c r="Y73" s="138">
        <f>SUMIFS(Zostavy!$D$48:$D$81,Zostavy!$B$48:$B$81,Zostavy!B76)*Zostavy!$E$83</f>
        <v>0</v>
      </c>
      <c r="AA73" s="138">
        <f>Zostavy!H76</f>
        <v>0</v>
      </c>
      <c r="AB73" s="138">
        <f>SUMIFS(Zostavy!$J$48:$J$81,Zostavy!$H$48:$H$81,Zostavy!H76)*Zostavy!$K$83</f>
        <v>0</v>
      </c>
      <c r="AD73" s="138">
        <f>Zostavy!N76</f>
        <v>0</v>
      </c>
      <c r="AE73" s="138">
        <f>SUMIFS(Zostavy!$P$48:$P$81,Zostavy!$N$48:$N$81,Zostavy!N76)*Zostavy!$Q$83</f>
        <v>0</v>
      </c>
    </row>
    <row r="74" spans="1:31" ht="14.15" x14ac:dyDescent="0.35">
      <c r="A74" s="90"/>
      <c r="B74" s="99">
        <v>3293</v>
      </c>
      <c r="C74" s="90" t="s">
        <v>160</v>
      </c>
      <c r="D74" s="90">
        <f>Cenník[[#This Row],[Kód]]</f>
        <v>3293</v>
      </c>
      <c r="E74" s="100">
        <v>2.44</v>
      </c>
      <c r="F74" s="90"/>
      <c r="G74" s="90" t="s">
        <v>161</v>
      </c>
      <c r="H74" s="90"/>
      <c r="I74" s="101">
        <f>Cenník[[#This Row],[Kód]]</f>
        <v>3293</v>
      </c>
      <c r="J74" s="102">
        <f>SUM(Výskyt[[#This Row],[1]:[10]])</f>
        <v>0</v>
      </c>
      <c r="K74" s="102" t="str">
        <f>IFERROR(RANK(Výskyt[[#This Row],[kód-P]],Výskyt[kód-P],1),"")</f>
        <v/>
      </c>
      <c r="L74" s="102" t="str">
        <f>IF(Výskyt[[#This Row],[ks]]&gt;0,Výskyt[[#This Row],[Kód]],"")</f>
        <v/>
      </c>
      <c r="M74" s="102" t="str">
        <f>IFERROR(VLOOKUP(Výskyt[[#This Row],[Kód]],zostava1[],2,0),"")</f>
        <v/>
      </c>
      <c r="N74" s="102" t="str">
        <f>IFERROR(VLOOKUP(Výskyt[[#This Row],[Kód]],zostava2[],2,0),"")</f>
        <v/>
      </c>
      <c r="O74" s="102" t="str">
        <f>IFERROR(VLOOKUP(Výskyt[[#This Row],[Kód]],zostava3[],2,0),"")</f>
        <v/>
      </c>
      <c r="P74" s="102" t="str">
        <f>IFERROR(VLOOKUP(Výskyt[[#This Row],[Kód]],zostava4[],2,0),"")</f>
        <v/>
      </c>
      <c r="Q74" s="102" t="str">
        <f>IFERROR(VLOOKUP(Výskyt[[#This Row],[Kód]],zostava5[],2,0),"")</f>
        <v/>
      </c>
      <c r="R74" s="102" t="str">
        <f>IFERROR(VLOOKUP(Výskyt[[#This Row],[Kód]],zostava6[],2,0),"")</f>
        <v/>
      </c>
      <c r="S74" s="102" t="str">
        <f>IFERROR(VLOOKUP(Výskyt[[#This Row],[Kód]],zostava7[],2,0),"")</f>
        <v/>
      </c>
      <c r="T74" s="102" t="str">
        <f>IFERROR(VLOOKUP(Výskyt[[#This Row],[Kód]],zostava8[],2,0),"")</f>
        <v/>
      </c>
      <c r="U74" s="102" t="str">
        <f>IFERROR(VLOOKUP(Výskyt[[#This Row],[Kód]],zostava9[],2,0),"")</f>
        <v/>
      </c>
      <c r="V74" s="103" t="str">
        <f>IFERROR(VLOOKUP(Výskyt[[#This Row],[Kód]],zostava10[],2,0),"")</f>
        <v/>
      </c>
      <c r="W74" s="90"/>
      <c r="X74" s="139">
        <f>Zostavy!B77</f>
        <v>0</v>
      </c>
      <c r="Y74" s="139">
        <f>SUMIFS(Zostavy!$D$48:$D$81,Zostavy!$B$48:$B$81,Zostavy!B77)*Zostavy!$E$83</f>
        <v>0</v>
      </c>
      <c r="AA74" s="139">
        <f>Zostavy!H77</f>
        <v>0</v>
      </c>
      <c r="AB74" s="139">
        <f>SUMIFS(Zostavy!$J$48:$J$81,Zostavy!$H$48:$H$81,Zostavy!H77)*Zostavy!$K$83</f>
        <v>0</v>
      </c>
      <c r="AD74" s="139">
        <f>Zostavy!N77</f>
        <v>0</v>
      </c>
      <c r="AE74" s="139">
        <f>SUMIFS(Zostavy!$P$48:$P$81,Zostavy!$N$48:$N$81,Zostavy!N77)*Zostavy!$Q$83</f>
        <v>0</v>
      </c>
    </row>
    <row r="75" spans="1:31" ht="14.15" x14ac:dyDescent="0.35">
      <c r="A75" s="90"/>
      <c r="B75" s="99">
        <v>3294</v>
      </c>
      <c r="C75" s="90" t="s">
        <v>162</v>
      </c>
      <c r="D75" s="90">
        <f>Cenník[[#This Row],[Kód]]</f>
        <v>3294</v>
      </c>
      <c r="E75" s="100">
        <v>4.16</v>
      </c>
      <c r="F75" s="90"/>
      <c r="G75" s="90" t="s">
        <v>163</v>
      </c>
      <c r="H75" s="90"/>
      <c r="I75" s="101">
        <f>Cenník[[#This Row],[Kód]]</f>
        <v>3294</v>
      </c>
      <c r="J75" s="102">
        <f>SUM(Výskyt[[#This Row],[1]:[10]])</f>
        <v>0</v>
      </c>
      <c r="K75" s="102" t="str">
        <f>IFERROR(RANK(Výskyt[[#This Row],[kód-P]],Výskyt[kód-P],1),"")</f>
        <v/>
      </c>
      <c r="L75" s="102" t="str">
        <f>IF(Výskyt[[#This Row],[ks]]&gt;0,Výskyt[[#This Row],[Kód]],"")</f>
        <v/>
      </c>
      <c r="M75" s="102" t="str">
        <f>IFERROR(VLOOKUP(Výskyt[[#This Row],[Kód]],zostava1[],2,0),"")</f>
        <v/>
      </c>
      <c r="N75" s="102" t="str">
        <f>IFERROR(VLOOKUP(Výskyt[[#This Row],[Kód]],zostava2[],2,0),"")</f>
        <v/>
      </c>
      <c r="O75" s="102" t="str">
        <f>IFERROR(VLOOKUP(Výskyt[[#This Row],[Kód]],zostava3[],2,0),"")</f>
        <v/>
      </c>
      <c r="P75" s="102" t="str">
        <f>IFERROR(VLOOKUP(Výskyt[[#This Row],[Kód]],zostava4[],2,0),"")</f>
        <v/>
      </c>
      <c r="Q75" s="102" t="str">
        <f>IFERROR(VLOOKUP(Výskyt[[#This Row],[Kód]],zostava5[],2,0),"")</f>
        <v/>
      </c>
      <c r="R75" s="102" t="str">
        <f>IFERROR(VLOOKUP(Výskyt[[#This Row],[Kód]],zostava6[],2,0),"")</f>
        <v/>
      </c>
      <c r="S75" s="102" t="str">
        <f>IFERROR(VLOOKUP(Výskyt[[#This Row],[Kód]],zostava7[],2,0),"")</f>
        <v/>
      </c>
      <c r="T75" s="102" t="str">
        <f>IFERROR(VLOOKUP(Výskyt[[#This Row],[Kód]],zostava8[],2,0),"")</f>
        <v/>
      </c>
      <c r="U75" s="102" t="str">
        <f>IFERROR(VLOOKUP(Výskyt[[#This Row],[Kód]],zostava9[],2,0),"")</f>
        <v/>
      </c>
      <c r="V75" s="103" t="str">
        <f>IFERROR(VLOOKUP(Výskyt[[#This Row],[Kód]],zostava10[],2,0),"")</f>
        <v/>
      </c>
      <c r="W75" s="90"/>
      <c r="X75" s="138">
        <f>Zostavy!B78</f>
        <v>0</v>
      </c>
      <c r="Y75" s="138">
        <f>SUMIFS(Zostavy!$D$48:$D$81,Zostavy!$B$48:$B$81,Zostavy!B78)*Zostavy!$E$83</f>
        <v>0</v>
      </c>
      <c r="AA75" s="138">
        <f>Zostavy!H78</f>
        <v>0</v>
      </c>
      <c r="AB75" s="138">
        <f>SUMIFS(Zostavy!$J$48:$J$81,Zostavy!$H$48:$H$81,Zostavy!H78)*Zostavy!$K$83</f>
        <v>0</v>
      </c>
      <c r="AD75" s="138">
        <f>Zostavy!N78</f>
        <v>0</v>
      </c>
      <c r="AE75" s="138">
        <f>SUMIFS(Zostavy!$P$48:$P$81,Zostavy!$N$48:$N$81,Zostavy!N78)*Zostavy!$Q$83</f>
        <v>0</v>
      </c>
    </row>
    <row r="76" spans="1:31" ht="14.15" x14ac:dyDescent="0.35">
      <c r="A76" s="90"/>
      <c r="B76" s="99">
        <v>3295</v>
      </c>
      <c r="C76" s="90" t="s">
        <v>164</v>
      </c>
      <c r="D76" s="90">
        <f>Cenník[[#This Row],[Kód]]</f>
        <v>3295</v>
      </c>
      <c r="E76" s="100">
        <v>1.25</v>
      </c>
      <c r="F76" s="90"/>
      <c r="G76" s="90" t="s">
        <v>165</v>
      </c>
      <c r="H76" s="90"/>
      <c r="I76" s="101">
        <f>Cenník[[#This Row],[Kód]]</f>
        <v>3295</v>
      </c>
      <c r="J76" s="102">
        <f>SUM(Výskyt[[#This Row],[1]:[10]])</f>
        <v>0</v>
      </c>
      <c r="K76" s="102" t="str">
        <f>IFERROR(RANK(Výskyt[[#This Row],[kód-P]],Výskyt[kód-P],1),"")</f>
        <v/>
      </c>
      <c r="L76" s="102" t="str">
        <f>IF(Výskyt[[#This Row],[ks]]&gt;0,Výskyt[[#This Row],[Kód]],"")</f>
        <v/>
      </c>
      <c r="M76" s="102" t="str">
        <f>IFERROR(VLOOKUP(Výskyt[[#This Row],[Kód]],zostava1[],2,0),"")</f>
        <v/>
      </c>
      <c r="N76" s="102" t="str">
        <f>IFERROR(VLOOKUP(Výskyt[[#This Row],[Kód]],zostava2[],2,0),"")</f>
        <v/>
      </c>
      <c r="O76" s="102" t="str">
        <f>IFERROR(VLOOKUP(Výskyt[[#This Row],[Kód]],zostava3[],2,0),"")</f>
        <v/>
      </c>
      <c r="P76" s="102" t="str">
        <f>IFERROR(VLOOKUP(Výskyt[[#This Row],[Kód]],zostava4[],2,0),"")</f>
        <v/>
      </c>
      <c r="Q76" s="102" t="str">
        <f>IFERROR(VLOOKUP(Výskyt[[#This Row],[Kód]],zostava5[],2,0),"")</f>
        <v/>
      </c>
      <c r="R76" s="102" t="str">
        <f>IFERROR(VLOOKUP(Výskyt[[#This Row],[Kód]],zostava6[],2,0),"")</f>
        <v/>
      </c>
      <c r="S76" s="102" t="str">
        <f>IFERROR(VLOOKUP(Výskyt[[#This Row],[Kód]],zostava7[],2,0),"")</f>
        <v/>
      </c>
      <c r="T76" s="102" t="str">
        <f>IFERROR(VLOOKUP(Výskyt[[#This Row],[Kód]],zostava8[],2,0),"")</f>
        <v/>
      </c>
      <c r="U76" s="102" t="str">
        <f>IFERROR(VLOOKUP(Výskyt[[#This Row],[Kód]],zostava9[],2,0),"")</f>
        <v/>
      </c>
      <c r="V76" s="103" t="str">
        <f>IFERROR(VLOOKUP(Výskyt[[#This Row],[Kód]],zostava10[],2,0),"")</f>
        <v/>
      </c>
      <c r="W76" s="90"/>
      <c r="X76" s="139">
        <f>Zostavy!B79</f>
        <v>0</v>
      </c>
      <c r="Y76" s="139">
        <f>SUMIFS(Zostavy!$D$48:$D$81,Zostavy!$B$48:$B$81,Zostavy!B79)*Zostavy!$E$83</f>
        <v>0</v>
      </c>
      <c r="AA76" s="139">
        <f>Zostavy!H79</f>
        <v>0</v>
      </c>
      <c r="AB76" s="139">
        <f>SUMIFS(Zostavy!$J$48:$J$81,Zostavy!$H$48:$H$81,Zostavy!H79)*Zostavy!$K$83</f>
        <v>0</v>
      </c>
      <c r="AD76" s="139">
        <f>Zostavy!N79</f>
        <v>0</v>
      </c>
      <c r="AE76" s="139">
        <f>SUMIFS(Zostavy!$P$48:$P$81,Zostavy!$N$48:$N$81,Zostavy!N79)*Zostavy!$Q$83</f>
        <v>0</v>
      </c>
    </row>
    <row r="77" spans="1:31" ht="14.15" x14ac:dyDescent="0.35">
      <c r="A77" s="90"/>
      <c r="B77" s="99">
        <v>3296</v>
      </c>
      <c r="C77" s="90" t="s">
        <v>166</v>
      </c>
      <c r="D77" s="90">
        <f>Cenník[[#This Row],[Kód]]</f>
        <v>3296</v>
      </c>
      <c r="E77" s="100">
        <v>2.0299999999999998</v>
      </c>
      <c r="F77" s="90"/>
      <c r="G77" s="90" t="s">
        <v>167</v>
      </c>
      <c r="H77" s="90"/>
      <c r="I77" s="101">
        <f>Cenník[[#This Row],[Kód]]</f>
        <v>3296</v>
      </c>
      <c r="J77" s="102">
        <f>SUM(Výskyt[[#This Row],[1]:[10]])</f>
        <v>0</v>
      </c>
      <c r="K77" s="102" t="str">
        <f>IFERROR(RANK(Výskyt[[#This Row],[kód-P]],Výskyt[kód-P],1),"")</f>
        <v/>
      </c>
      <c r="L77" s="102" t="str">
        <f>IF(Výskyt[[#This Row],[ks]]&gt;0,Výskyt[[#This Row],[Kód]],"")</f>
        <v/>
      </c>
      <c r="M77" s="102" t="str">
        <f>IFERROR(VLOOKUP(Výskyt[[#This Row],[Kód]],zostava1[],2,0),"")</f>
        <v/>
      </c>
      <c r="N77" s="102" t="str">
        <f>IFERROR(VLOOKUP(Výskyt[[#This Row],[Kód]],zostava2[],2,0),"")</f>
        <v/>
      </c>
      <c r="O77" s="102" t="str">
        <f>IFERROR(VLOOKUP(Výskyt[[#This Row],[Kód]],zostava3[],2,0),"")</f>
        <v/>
      </c>
      <c r="P77" s="102" t="str">
        <f>IFERROR(VLOOKUP(Výskyt[[#This Row],[Kód]],zostava4[],2,0),"")</f>
        <v/>
      </c>
      <c r="Q77" s="102" t="str">
        <f>IFERROR(VLOOKUP(Výskyt[[#This Row],[Kód]],zostava5[],2,0),"")</f>
        <v/>
      </c>
      <c r="R77" s="102" t="str">
        <f>IFERROR(VLOOKUP(Výskyt[[#This Row],[Kód]],zostava6[],2,0),"")</f>
        <v/>
      </c>
      <c r="S77" s="102" t="str">
        <f>IFERROR(VLOOKUP(Výskyt[[#This Row],[Kód]],zostava7[],2,0),"")</f>
        <v/>
      </c>
      <c r="T77" s="102" t="str">
        <f>IFERROR(VLOOKUP(Výskyt[[#This Row],[Kód]],zostava8[],2,0),"")</f>
        <v/>
      </c>
      <c r="U77" s="102" t="str">
        <f>IFERROR(VLOOKUP(Výskyt[[#This Row],[Kód]],zostava9[],2,0),"")</f>
        <v/>
      </c>
      <c r="V77" s="103" t="str">
        <f>IFERROR(VLOOKUP(Výskyt[[#This Row],[Kód]],zostava10[],2,0),"")</f>
        <v/>
      </c>
      <c r="W77" s="90"/>
      <c r="X77" s="138">
        <f>Zostavy!B80</f>
        <v>0</v>
      </c>
      <c r="Y77" s="138">
        <f>SUMIFS(Zostavy!$D$48:$D$81,Zostavy!$B$48:$B$81,Zostavy!B80)*Zostavy!$E$83</f>
        <v>0</v>
      </c>
      <c r="AA77" s="138">
        <f>Zostavy!H80</f>
        <v>0</v>
      </c>
      <c r="AB77" s="138">
        <f>SUMIFS(Zostavy!$J$48:$J$81,Zostavy!$H$48:$H$81,Zostavy!H80)*Zostavy!$K$83</f>
        <v>0</v>
      </c>
      <c r="AD77" s="138">
        <f>Zostavy!N80</f>
        <v>0</v>
      </c>
      <c r="AE77" s="138">
        <f>SUMIFS(Zostavy!$P$48:$P$81,Zostavy!$N$48:$N$81,Zostavy!N80)*Zostavy!$Q$83</f>
        <v>0</v>
      </c>
    </row>
    <row r="78" spans="1:31" ht="14.15" x14ac:dyDescent="0.35">
      <c r="A78" s="90"/>
      <c r="B78" s="99">
        <v>3297</v>
      </c>
      <c r="C78" s="90" t="s">
        <v>168</v>
      </c>
      <c r="D78" s="90">
        <f>Cenník[[#This Row],[Kód]]</f>
        <v>3297</v>
      </c>
      <c r="E78" s="100">
        <v>2.54</v>
      </c>
      <c r="F78" s="90"/>
      <c r="G78" s="90" t="s">
        <v>169</v>
      </c>
      <c r="H78" s="90"/>
      <c r="I78" s="101">
        <f>Cenník[[#This Row],[Kód]]</f>
        <v>3297</v>
      </c>
      <c r="J78" s="102">
        <f>SUM(Výskyt[[#This Row],[1]:[10]])</f>
        <v>0</v>
      </c>
      <c r="K78" s="102" t="str">
        <f>IFERROR(RANK(Výskyt[[#This Row],[kód-P]],Výskyt[kód-P],1),"")</f>
        <v/>
      </c>
      <c r="L78" s="102" t="str">
        <f>IF(Výskyt[[#This Row],[ks]]&gt;0,Výskyt[[#This Row],[Kód]],"")</f>
        <v/>
      </c>
      <c r="M78" s="102" t="str">
        <f>IFERROR(VLOOKUP(Výskyt[[#This Row],[Kód]],zostava1[],2,0),"")</f>
        <v/>
      </c>
      <c r="N78" s="102" t="str">
        <f>IFERROR(VLOOKUP(Výskyt[[#This Row],[Kód]],zostava2[],2,0),"")</f>
        <v/>
      </c>
      <c r="O78" s="102" t="str">
        <f>IFERROR(VLOOKUP(Výskyt[[#This Row],[Kód]],zostava3[],2,0),"")</f>
        <v/>
      </c>
      <c r="P78" s="102" t="str">
        <f>IFERROR(VLOOKUP(Výskyt[[#This Row],[Kód]],zostava4[],2,0),"")</f>
        <v/>
      </c>
      <c r="Q78" s="102" t="str">
        <f>IFERROR(VLOOKUP(Výskyt[[#This Row],[Kód]],zostava5[],2,0),"")</f>
        <v/>
      </c>
      <c r="R78" s="102" t="str">
        <f>IFERROR(VLOOKUP(Výskyt[[#This Row],[Kód]],zostava6[],2,0),"")</f>
        <v/>
      </c>
      <c r="S78" s="102" t="str">
        <f>IFERROR(VLOOKUP(Výskyt[[#This Row],[Kód]],zostava7[],2,0),"")</f>
        <v/>
      </c>
      <c r="T78" s="102" t="str">
        <f>IFERROR(VLOOKUP(Výskyt[[#This Row],[Kód]],zostava8[],2,0),"")</f>
        <v/>
      </c>
      <c r="U78" s="102" t="str">
        <f>IFERROR(VLOOKUP(Výskyt[[#This Row],[Kód]],zostava9[],2,0),"")</f>
        <v/>
      </c>
      <c r="V78" s="103" t="str">
        <f>IFERROR(VLOOKUP(Výskyt[[#This Row],[Kód]],zostava10[],2,0),"")</f>
        <v/>
      </c>
      <c r="W78" s="90"/>
      <c r="X78" s="144">
        <f>Zostavy!B81</f>
        <v>0</v>
      </c>
      <c r="Y78" s="144">
        <f>SUMIFS(Zostavy!$D$48:$D$81,Zostavy!$B$48:$B$81,Zostavy!B81)*Zostavy!$E$83</f>
        <v>0</v>
      </c>
      <c r="AA78" s="144">
        <f>Zostavy!H81</f>
        <v>0</v>
      </c>
      <c r="AB78" s="144">
        <f>SUMIFS(Zostavy!$J$48:$J$81,Zostavy!$H$48:$H$81,Zostavy!H81)*Zostavy!$K$83</f>
        <v>0</v>
      </c>
      <c r="AD78" s="144">
        <f>Zostavy!N81</f>
        <v>0</v>
      </c>
      <c r="AE78" s="144">
        <f>SUMIFS(Zostavy!$P$48:$P$81,Zostavy!$N$48:$N$81,Zostavy!N81)*Zostavy!$Q$83</f>
        <v>0</v>
      </c>
    </row>
    <row r="79" spans="1:31" x14ac:dyDescent="0.35">
      <c r="A79" s="90"/>
      <c r="B79" s="99">
        <v>3298</v>
      </c>
      <c r="C79" s="90" t="s">
        <v>170</v>
      </c>
      <c r="D79" s="90">
        <f>Cenník[[#This Row],[Kód]]</f>
        <v>3298</v>
      </c>
      <c r="E79" s="100">
        <v>11.96</v>
      </c>
      <c r="F79" s="90"/>
      <c r="G79" s="90" t="s">
        <v>171</v>
      </c>
      <c r="H79" s="90"/>
      <c r="I79" s="101">
        <f>Cenník[[#This Row],[Kód]]</f>
        <v>3298</v>
      </c>
      <c r="J79" s="102">
        <f>SUM(Výskyt[[#This Row],[1]:[10]])</f>
        <v>0</v>
      </c>
      <c r="K79" s="102" t="str">
        <f>IFERROR(RANK(Výskyt[[#This Row],[kód-P]],Výskyt[kód-P],1),"")</f>
        <v/>
      </c>
      <c r="L79" s="102" t="str">
        <f>IF(Výskyt[[#This Row],[ks]]&gt;0,Výskyt[[#This Row],[Kód]],"")</f>
        <v/>
      </c>
      <c r="M79" s="102" t="str">
        <f>IFERROR(VLOOKUP(Výskyt[[#This Row],[Kód]],zostava1[],2,0),"")</f>
        <v/>
      </c>
      <c r="N79" s="102" t="str">
        <f>IFERROR(VLOOKUP(Výskyt[[#This Row],[Kód]],zostava2[],2,0),"")</f>
        <v/>
      </c>
      <c r="O79" s="102" t="str">
        <f>IFERROR(VLOOKUP(Výskyt[[#This Row],[Kód]],zostava3[],2,0),"")</f>
        <v/>
      </c>
      <c r="P79" s="102" t="str">
        <f>IFERROR(VLOOKUP(Výskyt[[#This Row],[Kód]],zostava4[],2,0),"")</f>
        <v/>
      </c>
      <c r="Q79" s="102" t="str">
        <f>IFERROR(VLOOKUP(Výskyt[[#This Row],[Kód]],zostava5[],2,0),"")</f>
        <v/>
      </c>
      <c r="R79" s="102" t="str">
        <f>IFERROR(VLOOKUP(Výskyt[[#This Row],[Kód]],zostava6[],2,0),"")</f>
        <v/>
      </c>
      <c r="S79" s="102" t="str">
        <f>IFERROR(VLOOKUP(Výskyt[[#This Row],[Kód]],zostava7[],2,0),"")</f>
        <v/>
      </c>
      <c r="T79" s="102" t="str">
        <f>IFERROR(VLOOKUP(Výskyt[[#This Row],[Kód]],zostava8[],2,0),"")</f>
        <v/>
      </c>
      <c r="U79" s="102" t="str">
        <f>IFERROR(VLOOKUP(Výskyt[[#This Row],[Kód]],zostava9[],2,0),"")</f>
        <v/>
      </c>
      <c r="V79" s="103" t="str">
        <f>IFERROR(VLOOKUP(Výskyt[[#This Row],[Kód]],zostava10[],2,0),"")</f>
        <v/>
      </c>
      <c r="W79" s="90"/>
    </row>
    <row r="80" spans="1:31" x14ac:dyDescent="0.35">
      <c r="A80" s="90"/>
      <c r="B80" s="99">
        <v>3299</v>
      </c>
      <c r="C80" s="90" t="s">
        <v>172</v>
      </c>
      <c r="D80" s="90">
        <f>Cenník[[#This Row],[Kód]]</f>
        <v>3299</v>
      </c>
      <c r="E80" s="100">
        <v>7.04</v>
      </c>
      <c r="F80" s="90"/>
      <c r="G80" s="90" t="s">
        <v>173</v>
      </c>
      <c r="H80" s="90"/>
      <c r="I80" s="101">
        <f>Cenník[[#This Row],[Kód]]</f>
        <v>3299</v>
      </c>
      <c r="J80" s="102">
        <f>SUM(Výskyt[[#This Row],[1]:[10]])</f>
        <v>0</v>
      </c>
      <c r="K80" s="102" t="str">
        <f>IFERROR(RANK(Výskyt[[#This Row],[kód-P]],Výskyt[kód-P],1),"")</f>
        <v/>
      </c>
      <c r="L80" s="102" t="str">
        <f>IF(Výskyt[[#This Row],[ks]]&gt;0,Výskyt[[#This Row],[Kód]],"")</f>
        <v/>
      </c>
      <c r="M80" s="102" t="str">
        <f>IFERROR(VLOOKUP(Výskyt[[#This Row],[Kód]],zostava1[],2,0),"")</f>
        <v/>
      </c>
      <c r="N80" s="102" t="str">
        <f>IFERROR(VLOOKUP(Výskyt[[#This Row],[Kód]],zostava2[],2,0),"")</f>
        <v/>
      </c>
      <c r="O80" s="102" t="str">
        <f>IFERROR(VLOOKUP(Výskyt[[#This Row],[Kód]],zostava3[],2,0),"")</f>
        <v/>
      </c>
      <c r="P80" s="102" t="str">
        <f>IFERROR(VLOOKUP(Výskyt[[#This Row],[Kód]],zostava4[],2,0),"")</f>
        <v/>
      </c>
      <c r="Q80" s="102" t="str">
        <f>IFERROR(VLOOKUP(Výskyt[[#This Row],[Kód]],zostava5[],2,0),"")</f>
        <v/>
      </c>
      <c r="R80" s="102" t="str">
        <f>IFERROR(VLOOKUP(Výskyt[[#This Row],[Kód]],zostava6[],2,0),"")</f>
        <v/>
      </c>
      <c r="S80" s="102" t="str">
        <f>IFERROR(VLOOKUP(Výskyt[[#This Row],[Kód]],zostava7[],2,0),"")</f>
        <v/>
      </c>
      <c r="T80" s="102" t="str">
        <f>IFERROR(VLOOKUP(Výskyt[[#This Row],[Kód]],zostava8[],2,0),"")</f>
        <v/>
      </c>
      <c r="U80" s="102" t="str">
        <f>IFERROR(VLOOKUP(Výskyt[[#This Row],[Kód]],zostava9[],2,0),"")</f>
        <v/>
      </c>
      <c r="V80" s="103" t="str">
        <f>IFERROR(VLOOKUP(Výskyt[[#This Row],[Kód]],zostava10[],2,0),"")</f>
        <v/>
      </c>
      <c r="W80" s="90"/>
      <c r="X80" s="185" t="str">
        <f>Zostavy!$E$87</f>
        <v>6.ročník</v>
      </c>
      <c r="Y80" s="185"/>
      <c r="AA80" s="185" t="str">
        <f>Zostavy!$K$87</f>
        <v>7.ročník</v>
      </c>
      <c r="AB80" s="185"/>
      <c r="AD80" s="185" t="str">
        <f>Zostavy!$Q$87</f>
        <v>8.ročník</v>
      </c>
      <c r="AE80" s="185"/>
    </row>
    <row r="81" spans="1:31" ht="14.15" x14ac:dyDescent="0.35">
      <c r="A81" s="90"/>
      <c r="B81" s="99">
        <v>3300</v>
      </c>
      <c r="C81" s="90" t="s">
        <v>174</v>
      </c>
      <c r="D81" s="90">
        <f>Cenník[[#This Row],[Kód]]</f>
        <v>3300</v>
      </c>
      <c r="E81" s="100">
        <v>1.8</v>
      </c>
      <c r="F81" s="90"/>
      <c r="G81" s="90" t="s">
        <v>175</v>
      </c>
      <c r="H81" s="90"/>
      <c r="I81" s="101">
        <f>Cenník[[#This Row],[Kód]]</f>
        <v>3300</v>
      </c>
      <c r="J81" s="102">
        <f>SUM(Výskyt[[#This Row],[1]:[10]])</f>
        <v>0</v>
      </c>
      <c r="K81" s="102" t="str">
        <f>IFERROR(RANK(Výskyt[[#This Row],[kód-P]],Výskyt[kód-P],1),"")</f>
        <v/>
      </c>
      <c r="L81" s="102" t="str">
        <f>IF(Výskyt[[#This Row],[ks]]&gt;0,Výskyt[[#This Row],[Kód]],"")</f>
        <v/>
      </c>
      <c r="M81" s="102" t="str">
        <f>IFERROR(VLOOKUP(Výskyt[[#This Row],[Kód]],zostava1[],2,0),"")</f>
        <v/>
      </c>
      <c r="N81" s="102" t="str">
        <f>IFERROR(VLOOKUP(Výskyt[[#This Row],[Kód]],zostava2[],2,0),"")</f>
        <v/>
      </c>
      <c r="O81" s="102" t="str">
        <f>IFERROR(VLOOKUP(Výskyt[[#This Row],[Kód]],zostava3[],2,0),"")</f>
        <v/>
      </c>
      <c r="P81" s="102" t="str">
        <f>IFERROR(VLOOKUP(Výskyt[[#This Row],[Kód]],zostava4[],2,0),"")</f>
        <v/>
      </c>
      <c r="Q81" s="102" t="str">
        <f>IFERROR(VLOOKUP(Výskyt[[#This Row],[Kód]],zostava5[],2,0),"")</f>
        <v/>
      </c>
      <c r="R81" s="102" t="str">
        <f>IFERROR(VLOOKUP(Výskyt[[#This Row],[Kód]],zostava6[],2,0),"")</f>
        <v/>
      </c>
      <c r="S81" s="102" t="str">
        <f>IFERROR(VLOOKUP(Výskyt[[#This Row],[Kód]],zostava7[],2,0),"")</f>
        <v/>
      </c>
      <c r="T81" s="102" t="str">
        <f>IFERROR(VLOOKUP(Výskyt[[#This Row],[Kód]],zostava8[],2,0),"")</f>
        <v/>
      </c>
      <c r="U81" s="102" t="str">
        <f>IFERROR(VLOOKUP(Výskyt[[#This Row],[Kód]],zostava9[],2,0),"")</f>
        <v/>
      </c>
      <c r="V81" s="103" t="str">
        <f>IFERROR(VLOOKUP(Výskyt[[#This Row],[Kód]],zostava10[],2,0),"")</f>
        <v/>
      </c>
      <c r="W81" s="90"/>
      <c r="X81" s="131" t="s">
        <v>9</v>
      </c>
      <c r="Y81" s="131" t="s">
        <v>13</v>
      </c>
      <c r="AA81" s="131" t="s">
        <v>9</v>
      </c>
      <c r="AB81" s="131" t="s">
        <v>13</v>
      </c>
      <c r="AD81" s="131" t="s">
        <v>9</v>
      </c>
      <c r="AE81" s="131" t="s">
        <v>13</v>
      </c>
    </row>
    <row r="82" spans="1:31" ht="14.15" x14ac:dyDescent="0.35">
      <c r="A82" s="90"/>
      <c r="B82" s="99">
        <v>3305</v>
      </c>
      <c r="C82" s="90" t="s">
        <v>176</v>
      </c>
      <c r="D82" s="90">
        <f>Cenník[[#This Row],[Kód]]</f>
        <v>3305</v>
      </c>
      <c r="E82" s="100">
        <v>0.72</v>
      </c>
      <c r="F82" s="90"/>
      <c r="G82" s="90" t="s">
        <v>177</v>
      </c>
      <c r="H82" s="90"/>
      <c r="I82" s="101">
        <f>Cenník[[#This Row],[Kód]]</f>
        <v>3305</v>
      </c>
      <c r="J82" s="102">
        <f>SUM(Výskyt[[#This Row],[1]:[10]])</f>
        <v>0</v>
      </c>
      <c r="K82" s="102" t="str">
        <f>IFERROR(RANK(Výskyt[[#This Row],[kód-P]],Výskyt[kód-P],1),"")</f>
        <v/>
      </c>
      <c r="L82" s="102" t="str">
        <f>IF(Výskyt[[#This Row],[ks]]&gt;0,Výskyt[[#This Row],[Kód]],"")</f>
        <v/>
      </c>
      <c r="M82" s="102" t="str">
        <f>IFERROR(VLOOKUP(Výskyt[[#This Row],[Kód]],zostava1[],2,0),"")</f>
        <v/>
      </c>
      <c r="N82" s="102" t="str">
        <f>IFERROR(VLOOKUP(Výskyt[[#This Row],[Kód]],zostava2[],2,0),"")</f>
        <v/>
      </c>
      <c r="O82" s="102" t="str">
        <f>IFERROR(VLOOKUP(Výskyt[[#This Row],[Kód]],zostava3[],2,0),"")</f>
        <v/>
      </c>
      <c r="P82" s="102" t="str">
        <f>IFERROR(VLOOKUP(Výskyt[[#This Row],[Kód]],zostava4[],2,0),"")</f>
        <v/>
      </c>
      <c r="Q82" s="102" t="str">
        <f>IFERROR(VLOOKUP(Výskyt[[#This Row],[Kód]],zostava5[],2,0),"")</f>
        <v/>
      </c>
      <c r="R82" s="102" t="str">
        <f>IFERROR(VLOOKUP(Výskyt[[#This Row],[Kód]],zostava6[],2,0),"")</f>
        <v/>
      </c>
      <c r="S82" s="102" t="str">
        <f>IFERROR(VLOOKUP(Výskyt[[#This Row],[Kód]],zostava7[],2,0),"")</f>
        <v/>
      </c>
      <c r="T82" s="102" t="str">
        <f>IFERROR(VLOOKUP(Výskyt[[#This Row],[Kód]],zostava8[],2,0),"")</f>
        <v/>
      </c>
      <c r="U82" s="102" t="str">
        <f>IFERROR(VLOOKUP(Výskyt[[#This Row],[Kód]],zostava9[],2,0),"")</f>
        <v/>
      </c>
      <c r="V82" s="103" t="str">
        <f>IFERROR(VLOOKUP(Výskyt[[#This Row],[Kód]],zostava10[],2,0),"")</f>
        <v/>
      </c>
      <c r="W82" s="90"/>
      <c r="X82" s="138">
        <f>Zostavy!B90</f>
        <v>3170</v>
      </c>
      <c r="Y82" s="138">
        <f>SUMIFS(Zostavy!$D$90:$D$123,Zostavy!$B$90:$B$123,Zostavy!B90)*Zostavy!$E$125</f>
        <v>0</v>
      </c>
      <c r="AA82" s="138">
        <f>Zostavy!H90</f>
        <v>3185</v>
      </c>
      <c r="AB82" s="138">
        <f>SUMIFS(Zostavy!$J$90:$J$123,Zostavy!$H$90:$H$123,Zostavy!H90)*Zostavy!$K$125</f>
        <v>0</v>
      </c>
      <c r="AD82" s="138">
        <f>Zostavy!N90</f>
        <v>3185</v>
      </c>
      <c r="AE82" s="138">
        <f>SUMIFS(Zostavy!$P$90:$P$123,Zostavy!$N$90:$N$123,Zostavy!N90)*Zostavy!$Q$125</f>
        <v>0</v>
      </c>
    </row>
    <row r="83" spans="1:31" ht="14.15" x14ac:dyDescent="0.35">
      <c r="A83" s="90"/>
      <c r="B83" s="99">
        <v>3306</v>
      </c>
      <c r="C83" s="90" t="s">
        <v>178</v>
      </c>
      <c r="D83" s="90">
        <f>Cenník[[#This Row],[Kód]]</f>
        <v>3306</v>
      </c>
      <c r="E83" s="100">
        <v>1.26</v>
      </c>
      <c r="F83" s="90"/>
      <c r="G83" s="90" t="s">
        <v>179</v>
      </c>
      <c r="H83" s="90"/>
      <c r="I83" s="101">
        <f>Cenník[[#This Row],[Kód]]</f>
        <v>3306</v>
      </c>
      <c r="J83" s="102">
        <f>SUM(Výskyt[[#This Row],[1]:[10]])</f>
        <v>0</v>
      </c>
      <c r="K83" s="102" t="str">
        <f>IFERROR(RANK(Výskyt[[#This Row],[kód-P]],Výskyt[kód-P],1),"")</f>
        <v/>
      </c>
      <c r="L83" s="102" t="str">
        <f>IF(Výskyt[[#This Row],[ks]]&gt;0,Výskyt[[#This Row],[Kód]],"")</f>
        <v/>
      </c>
      <c r="M83" s="102">
        <f>IFERROR(VLOOKUP(Výskyt[[#This Row],[Kód]],zostava1[],2,0),"")</f>
        <v>0</v>
      </c>
      <c r="N83" s="102">
        <f>IFERROR(VLOOKUP(Výskyt[[#This Row],[Kód]],zostava2[],2,0),"")</f>
        <v>0</v>
      </c>
      <c r="O83" s="102">
        <f>IFERROR(VLOOKUP(Výskyt[[#This Row],[Kód]],zostava3[],2,0),"")</f>
        <v>0</v>
      </c>
      <c r="P83" s="102" t="str">
        <f>IFERROR(VLOOKUP(Výskyt[[#This Row],[Kód]],zostava4[],2,0),"")</f>
        <v/>
      </c>
      <c r="Q83" s="102" t="str">
        <f>IFERROR(VLOOKUP(Výskyt[[#This Row],[Kód]],zostava5[],2,0),"")</f>
        <v/>
      </c>
      <c r="R83" s="102" t="str">
        <f>IFERROR(VLOOKUP(Výskyt[[#This Row],[Kód]],zostava6[],2,0),"")</f>
        <v/>
      </c>
      <c r="S83" s="102" t="str">
        <f>IFERROR(VLOOKUP(Výskyt[[#This Row],[Kód]],zostava7[],2,0),"")</f>
        <v/>
      </c>
      <c r="T83" s="102" t="str">
        <f>IFERROR(VLOOKUP(Výskyt[[#This Row],[Kód]],zostava8[],2,0),"")</f>
        <v/>
      </c>
      <c r="U83" s="102" t="str">
        <f>IFERROR(VLOOKUP(Výskyt[[#This Row],[Kód]],zostava9[],2,0),"")</f>
        <v/>
      </c>
      <c r="V83" s="103" t="str">
        <f>IFERROR(VLOOKUP(Výskyt[[#This Row],[Kód]],zostava10[],2,0),"")</f>
        <v/>
      </c>
      <c r="W83" s="90"/>
      <c r="X83" s="139">
        <f>Zostavy!B91</f>
        <v>3185</v>
      </c>
      <c r="Y83" s="139">
        <f>SUMIFS(Zostavy!$D$90:$D$123,Zostavy!$B$90:$B$123,Zostavy!B91)*Zostavy!$E$125</f>
        <v>0</v>
      </c>
      <c r="AA83" s="139">
        <f>Zostavy!H91</f>
        <v>3190</v>
      </c>
      <c r="AB83" s="139">
        <f>SUMIFS(Zostavy!$J$90:$J$123,Zostavy!$H$90:$H$123,Zostavy!H91)*Zostavy!$K$125</f>
        <v>0</v>
      </c>
      <c r="AD83" s="139">
        <f>Zostavy!N91</f>
        <v>3190</v>
      </c>
      <c r="AE83" s="139">
        <f>SUMIFS(Zostavy!$P$90:$P$123,Zostavy!$N$90:$N$123,Zostavy!N91)*Zostavy!$Q$125</f>
        <v>0</v>
      </c>
    </row>
    <row r="84" spans="1:31" ht="14.15" x14ac:dyDescent="0.35">
      <c r="A84" s="90"/>
      <c r="B84" s="99">
        <v>3307</v>
      </c>
      <c r="C84" s="90" t="s">
        <v>180</v>
      </c>
      <c r="D84" s="90">
        <f>Cenník[[#This Row],[Kód]]</f>
        <v>3307</v>
      </c>
      <c r="E84" s="100">
        <v>1.26</v>
      </c>
      <c r="F84" s="90"/>
      <c r="G84" s="90" t="s">
        <v>181</v>
      </c>
      <c r="H84" s="90"/>
      <c r="I84" s="101">
        <f>Cenník[[#This Row],[Kód]]</f>
        <v>3307</v>
      </c>
      <c r="J84" s="102">
        <f>SUM(Výskyt[[#This Row],[1]:[10]])</f>
        <v>0</v>
      </c>
      <c r="K84" s="102" t="str">
        <f>IFERROR(RANK(Výskyt[[#This Row],[kód-P]],Výskyt[kód-P],1),"")</f>
        <v/>
      </c>
      <c r="L84" s="102" t="str">
        <f>IF(Výskyt[[#This Row],[ks]]&gt;0,Výskyt[[#This Row],[Kód]],"")</f>
        <v/>
      </c>
      <c r="M84" s="102" t="str">
        <f>IFERROR(VLOOKUP(Výskyt[[#This Row],[Kód]],zostava1[],2,0),"")</f>
        <v/>
      </c>
      <c r="N84" s="102" t="str">
        <f>IFERROR(VLOOKUP(Výskyt[[#This Row],[Kód]],zostava2[],2,0),"")</f>
        <v/>
      </c>
      <c r="O84" s="102" t="str">
        <f>IFERROR(VLOOKUP(Výskyt[[#This Row],[Kód]],zostava3[],2,0),"")</f>
        <v/>
      </c>
      <c r="P84" s="102" t="str">
        <f>IFERROR(VLOOKUP(Výskyt[[#This Row],[Kód]],zostava4[],2,0),"")</f>
        <v/>
      </c>
      <c r="Q84" s="102" t="str">
        <f>IFERROR(VLOOKUP(Výskyt[[#This Row],[Kód]],zostava5[],2,0),"")</f>
        <v/>
      </c>
      <c r="R84" s="102" t="str">
        <f>IFERROR(VLOOKUP(Výskyt[[#This Row],[Kód]],zostava6[],2,0),"")</f>
        <v/>
      </c>
      <c r="S84" s="102" t="str">
        <f>IFERROR(VLOOKUP(Výskyt[[#This Row],[Kód]],zostava7[],2,0),"")</f>
        <v/>
      </c>
      <c r="T84" s="102" t="str">
        <f>IFERROR(VLOOKUP(Výskyt[[#This Row],[Kód]],zostava8[],2,0),"")</f>
        <v/>
      </c>
      <c r="U84" s="102" t="str">
        <f>IFERROR(VLOOKUP(Výskyt[[#This Row],[Kód]],zostava9[],2,0),"")</f>
        <v/>
      </c>
      <c r="V84" s="103" t="str">
        <f>IFERROR(VLOOKUP(Výskyt[[#This Row],[Kód]],zostava10[],2,0),"")</f>
        <v/>
      </c>
      <c r="W84" s="90"/>
      <c r="X84" s="138">
        <f>Zostavy!B92</f>
        <v>3190</v>
      </c>
      <c r="Y84" s="138">
        <f>SUMIFS(Zostavy!$D$90:$D$123,Zostavy!$B$90:$B$123,Zostavy!B92)*Zostavy!$E$125</f>
        <v>0</v>
      </c>
      <c r="AA84" s="138">
        <f>Zostavy!H92</f>
        <v>3225</v>
      </c>
      <c r="AB84" s="138">
        <f>SUMIFS(Zostavy!$J$90:$J$123,Zostavy!$H$90:$H$123,Zostavy!H92)*Zostavy!$K$125</f>
        <v>0</v>
      </c>
      <c r="AD84" s="138">
        <f>Zostavy!N92</f>
        <v>3225</v>
      </c>
      <c r="AE84" s="138">
        <f>SUMIFS(Zostavy!$P$90:$P$123,Zostavy!$N$90:$N$123,Zostavy!N92)*Zostavy!$Q$125</f>
        <v>0</v>
      </c>
    </row>
    <row r="85" spans="1:31" ht="14.15" x14ac:dyDescent="0.35">
      <c r="A85" s="90"/>
      <c r="B85" s="99">
        <v>3308</v>
      </c>
      <c r="C85" s="90" t="s">
        <v>182</v>
      </c>
      <c r="D85" s="90">
        <f>Cenník[[#This Row],[Kód]]</f>
        <v>3308</v>
      </c>
      <c r="E85" s="100">
        <v>7.94</v>
      </c>
      <c r="F85" s="90"/>
      <c r="G85" s="90" t="s">
        <v>183</v>
      </c>
      <c r="H85" s="90"/>
      <c r="I85" s="101">
        <f>Cenník[[#This Row],[Kód]]</f>
        <v>3308</v>
      </c>
      <c r="J85" s="102">
        <f>SUM(Výskyt[[#This Row],[1]:[10]])</f>
        <v>0</v>
      </c>
      <c r="K85" s="102" t="str">
        <f>IFERROR(RANK(Výskyt[[#This Row],[kód-P]],Výskyt[kód-P],1),"")</f>
        <v/>
      </c>
      <c r="L85" s="102" t="str">
        <f>IF(Výskyt[[#This Row],[ks]]&gt;0,Výskyt[[#This Row],[Kód]],"")</f>
        <v/>
      </c>
      <c r="M85" s="102" t="str">
        <f>IFERROR(VLOOKUP(Výskyt[[#This Row],[Kód]],zostava1[],2,0),"")</f>
        <v/>
      </c>
      <c r="N85" s="102" t="str">
        <f>IFERROR(VLOOKUP(Výskyt[[#This Row],[Kód]],zostava2[],2,0),"")</f>
        <v/>
      </c>
      <c r="O85" s="102" t="str">
        <f>IFERROR(VLOOKUP(Výskyt[[#This Row],[Kód]],zostava3[],2,0),"")</f>
        <v/>
      </c>
      <c r="P85" s="102" t="str">
        <f>IFERROR(VLOOKUP(Výskyt[[#This Row],[Kód]],zostava4[],2,0),"")</f>
        <v/>
      </c>
      <c r="Q85" s="102" t="str">
        <f>IFERROR(VLOOKUP(Výskyt[[#This Row],[Kód]],zostava5[],2,0),"")</f>
        <v/>
      </c>
      <c r="R85" s="102" t="str">
        <f>IFERROR(VLOOKUP(Výskyt[[#This Row],[Kód]],zostava6[],2,0),"")</f>
        <v/>
      </c>
      <c r="S85" s="102" t="str">
        <f>IFERROR(VLOOKUP(Výskyt[[#This Row],[Kód]],zostava7[],2,0),"")</f>
        <v/>
      </c>
      <c r="T85" s="102" t="str">
        <f>IFERROR(VLOOKUP(Výskyt[[#This Row],[Kód]],zostava8[],2,0),"")</f>
        <v/>
      </c>
      <c r="U85" s="102" t="str">
        <f>IFERROR(VLOOKUP(Výskyt[[#This Row],[Kód]],zostava9[],2,0),"")</f>
        <v/>
      </c>
      <c r="V85" s="103" t="str">
        <f>IFERROR(VLOOKUP(Výskyt[[#This Row],[Kód]],zostava10[],2,0),"")</f>
        <v/>
      </c>
      <c r="W85" s="90"/>
      <c r="X85" s="139">
        <f>Zostavy!B93</f>
        <v>3225</v>
      </c>
      <c r="Y85" s="139">
        <f>SUMIFS(Zostavy!$D$90:$D$123,Zostavy!$B$90:$B$123,Zostavy!B93)*Zostavy!$E$125</f>
        <v>0</v>
      </c>
      <c r="AA85" s="139">
        <f>Zostavy!H93</f>
        <v>3122</v>
      </c>
      <c r="AB85" s="139">
        <f>SUMIFS(Zostavy!$J$90:$J$123,Zostavy!$H$90:$H$123,Zostavy!H93)*Zostavy!$K$125</f>
        <v>0</v>
      </c>
      <c r="AD85" s="139">
        <f>Zostavy!N93</f>
        <v>3122</v>
      </c>
      <c r="AE85" s="139">
        <f>SUMIFS(Zostavy!$P$90:$P$123,Zostavy!$N$90:$N$123,Zostavy!N93)*Zostavy!$Q$125</f>
        <v>0</v>
      </c>
    </row>
    <row r="86" spans="1:31" ht="14.15" x14ac:dyDescent="0.35">
      <c r="A86" s="90"/>
      <c r="B86" s="99">
        <v>3309</v>
      </c>
      <c r="C86" s="90" t="s">
        <v>184</v>
      </c>
      <c r="D86" s="90">
        <f>Cenník[[#This Row],[Kód]]</f>
        <v>3309</v>
      </c>
      <c r="E86" s="100">
        <v>3.98</v>
      </c>
      <c r="F86" s="90"/>
      <c r="G86" s="90" t="s">
        <v>185</v>
      </c>
      <c r="H86" s="90"/>
      <c r="I86" s="101">
        <f>Cenník[[#This Row],[Kód]]</f>
        <v>3309</v>
      </c>
      <c r="J86" s="102">
        <f>SUM(Výskyt[[#This Row],[1]:[10]])</f>
        <v>0</v>
      </c>
      <c r="K86" s="102" t="str">
        <f>IFERROR(RANK(Výskyt[[#This Row],[kód-P]],Výskyt[kód-P],1),"")</f>
        <v/>
      </c>
      <c r="L86" s="102" t="str">
        <f>IF(Výskyt[[#This Row],[ks]]&gt;0,Výskyt[[#This Row],[Kód]],"")</f>
        <v/>
      </c>
      <c r="M86" s="102" t="str">
        <f>IFERROR(VLOOKUP(Výskyt[[#This Row],[Kód]],zostava1[],2,0),"")</f>
        <v/>
      </c>
      <c r="N86" s="102" t="str">
        <f>IFERROR(VLOOKUP(Výskyt[[#This Row],[Kód]],zostava2[],2,0),"")</f>
        <v/>
      </c>
      <c r="O86" s="102" t="str">
        <f>IFERROR(VLOOKUP(Výskyt[[#This Row],[Kód]],zostava3[],2,0),"")</f>
        <v/>
      </c>
      <c r="P86" s="102" t="str">
        <f>IFERROR(VLOOKUP(Výskyt[[#This Row],[Kód]],zostava4[],2,0),"")</f>
        <v/>
      </c>
      <c r="Q86" s="102" t="str">
        <f>IFERROR(VLOOKUP(Výskyt[[#This Row],[Kód]],zostava5[],2,0),"")</f>
        <v/>
      </c>
      <c r="R86" s="102" t="str">
        <f>IFERROR(VLOOKUP(Výskyt[[#This Row],[Kód]],zostava6[],2,0),"")</f>
        <v/>
      </c>
      <c r="S86" s="102" t="str">
        <f>IFERROR(VLOOKUP(Výskyt[[#This Row],[Kód]],zostava7[],2,0),"")</f>
        <v/>
      </c>
      <c r="T86" s="102" t="str">
        <f>IFERROR(VLOOKUP(Výskyt[[#This Row],[Kód]],zostava8[],2,0),"")</f>
        <v/>
      </c>
      <c r="U86" s="102" t="str">
        <f>IFERROR(VLOOKUP(Výskyt[[#This Row],[Kód]],zostava9[],2,0),"")</f>
        <v/>
      </c>
      <c r="V86" s="103" t="str">
        <f>IFERROR(VLOOKUP(Výskyt[[#This Row],[Kód]],zostava10[],2,0),"")</f>
        <v/>
      </c>
      <c r="W86" s="90"/>
      <c r="X86" s="138">
        <f>Zostavy!B94</f>
        <v>3122</v>
      </c>
      <c r="Y86" s="138">
        <f>SUMIFS(Zostavy!$D$90:$D$123,Zostavy!$B$90:$B$123,Zostavy!B94)*Zostavy!$E$125</f>
        <v>0</v>
      </c>
      <c r="AA86" s="138">
        <f>Zostavy!H94</f>
        <v>3235</v>
      </c>
      <c r="AB86" s="138">
        <f>SUMIFS(Zostavy!$J$90:$J$123,Zostavy!$H$90:$H$123,Zostavy!H94)*Zostavy!$K$125</f>
        <v>0</v>
      </c>
      <c r="AD86" s="138">
        <f>Zostavy!N94</f>
        <v>3235</v>
      </c>
      <c r="AE86" s="138">
        <f>SUMIFS(Zostavy!$P$90:$P$123,Zostavy!$N$90:$N$123,Zostavy!N94)*Zostavy!$Q$125</f>
        <v>0</v>
      </c>
    </row>
    <row r="87" spans="1:31" ht="14.15" x14ac:dyDescent="0.35">
      <c r="A87" s="90"/>
      <c r="B87" s="99">
        <v>3310</v>
      </c>
      <c r="C87" s="90" t="s">
        <v>186</v>
      </c>
      <c r="D87" s="90">
        <f>Cenník[[#This Row],[Kód]]</f>
        <v>3310</v>
      </c>
      <c r="E87" s="100">
        <v>1.54</v>
      </c>
      <c r="F87" s="90"/>
      <c r="G87" s="90" t="s">
        <v>187</v>
      </c>
      <c r="H87" s="90"/>
      <c r="I87" s="101">
        <f>Cenník[[#This Row],[Kód]]</f>
        <v>3310</v>
      </c>
      <c r="J87" s="102">
        <f>SUM(Výskyt[[#This Row],[1]:[10]])</f>
        <v>0</v>
      </c>
      <c r="K87" s="102" t="str">
        <f>IFERROR(RANK(Výskyt[[#This Row],[kód-P]],Výskyt[kód-P],1),"")</f>
        <v/>
      </c>
      <c r="L87" s="102" t="str">
        <f>IF(Výskyt[[#This Row],[ks]]&gt;0,Výskyt[[#This Row],[Kód]],"")</f>
        <v/>
      </c>
      <c r="M87" s="102" t="str">
        <f>IFERROR(VLOOKUP(Výskyt[[#This Row],[Kód]],zostava1[],2,0),"")</f>
        <v/>
      </c>
      <c r="N87" s="102" t="str">
        <f>IFERROR(VLOOKUP(Výskyt[[#This Row],[Kód]],zostava2[],2,0),"")</f>
        <v/>
      </c>
      <c r="O87" s="102" t="str">
        <f>IFERROR(VLOOKUP(Výskyt[[#This Row],[Kód]],zostava3[],2,0),"")</f>
        <v/>
      </c>
      <c r="P87" s="102" t="str">
        <f>IFERROR(VLOOKUP(Výskyt[[#This Row],[Kód]],zostava4[],2,0),"")</f>
        <v/>
      </c>
      <c r="Q87" s="102" t="str">
        <f>IFERROR(VLOOKUP(Výskyt[[#This Row],[Kód]],zostava5[],2,0),"")</f>
        <v/>
      </c>
      <c r="R87" s="102" t="str">
        <f>IFERROR(VLOOKUP(Výskyt[[#This Row],[Kód]],zostava6[],2,0),"")</f>
        <v/>
      </c>
      <c r="S87" s="102" t="str">
        <f>IFERROR(VLOOKUP(Výskyt[[#This Row],[Kód]],zostava7[],2,0),"")</f>
        <v/>
      </c>
      <c r="T87" s="102" t="str">
        <f>IFERROR(VLOOKUP(Výskyt[[#This Row],[Kód]],zostava8[],2,0),"")</f>
        <v/>
      </c>
      <c r="U87" s="102" t="str">
        <f>IFERROR(VLOOKUP(Výskyt[[#This Row],[Kód]],zostava9[],2,0),"")</f>
        <v/>
      </c>
      <c r="V87" s="103" t="str">
        <f>IFERROR(VLOOKUP(Výskyt[[#This Row],[Kód]],zostava10[],2,0),"")</f>
        <v/>
      </c>
      <c r="W87" s="90"/>
      <c r="X87" s="139">
        <f>Zostavy!B95</f>
        <v>3235</v>
      </c>
      <c r="Y87" s="139">
        <f>SUMIFS(Zostavy!$D$90:$D$123,Zostavy!$B$90:$B$123,Zostavy!B95)*Zostavy!$E$125</f>
        <v>0</v>
      </c>
      <c r="AA87" s="139">
        <f>Zostavy!H95</f>
        <v>3240</v>
      </c>
      <c r="AB87" s="139">
        <f>SUMIFS(Zostavy!$J$90:$J$123,Zostavy!$H$90:$H$123,Zostavy!H95)*Zostavy!$K$125</f>
        <v>0</v>
      </c>
      <c r="AD87" s="139">
        <f>Zostavy!N95</f>
        <v>3240</v>
      </c>
      <c r="AE87" s="139">
        <f>SUMIFS(Zostavy!$P$90:$P$123,Zostavy!$N$90:$N$123,Zostavy!N95)*Zostavy!$Q$125</f>
        <v>0</v>
      </c>
    </row>
    <row r="88" spans="1:31" ht="14.15" x14ac:dyDescent="0.35">
      <c r="A88" s="90"/>
      <c r="B88" s="99">
        <v>3311</v>
      </c>
      <c r="C88" s="90" t="s">
        <v>188</v>
      </c>
      <c r="D88" s="90">
        <f>Cenník[[#This Row],[Kód]]</f>
        <v>3311</v>
      </c>
      <c r="E88" s="100">
        <v>2.04</v>
      </c>
      <c r="F88" s="90"/>
      <c r="G88" s="90" t="s">
        <v>189</v>
      </c>
      <c r="H88" s="90"/>
      <c r="I88" s="101">
        <f>Cenník[[#This Row],[Kód]]</f>
        <v>3311</v>
      </c>
      <c r="J88" s="102">
        <f>SUM(Výskyt[[#This Row],[1]:[10]])</f>
        <v>0</v>
      </c>
      <c r="K88" s="102" t="str">
        <f>IFERROR(RANK(Výskyt[[#This Row],[kód-P]],Výskyt[kód-P],1),"")</f>
        <v/>
      </c>
      <c r="L88" s="102" t="str">
        <f>IF(Výskyt[[#This Row],[ks]]&gt;0,Výskyt[[#This Row],[Kód]],"")</f>
        <v/>
      </c>
      <c r="M88" s="102" t="str">
        <f>IFERROR(VLOOKUP(Výskyt[[#This Row],[Kód]],zostava1[],2,0),"")</f>
        <v/>
      </c>
      <c r="N88" s="102" t="str">
        <f>IFERROR(VLOOKUP(Výskyt[[#This Row],[Kód]],zostava2[],2,0),"")</f>
        <v/>
      </c>
      <c r="O88" s="102" t="str">
        <f>IFERROR(VLOOKUP(Výskyt[[#This Row],[Kód]],zostava3[],2,0),"")</f>
        <v/>
      </c>
      <c r="P88" s="102" t="str">
        <f>IFERROR(VLOOKUP(Výskyt[[#This Row],[Kód]],zostava4[],2,0),"")</f>
        <v/>
      </c>
      <c r="Q88" s="102" t="str">
        <f>IFERROR(VLOOKUP(Výskyt[[#This Row],[Kód]],zostava5[],2,0),"")</f>
        <v/>
      </c>
      <c r="R88" s="102" t="str">
        <f>IFERROR(VLOOKUP(Výskyt[[#This Row],[Kód]],zostava6[],2,0),"")</f>
        <v/>
      </c>
      <c r="S88" s="102" t="str">
        <f>IFERROR(VLOOKUP(Výskyt[[#This Row],[Kód]],zostava7[],2,0),"")</f>
        <v/>
      </c>
      <c r="T88" s="102" t="str">
        <f>IFERROR(VLOOKUP(Výskyt[[#This Row],[Kód]],zostava8[],2,0),"")</f>
        <v/>
      </c>
      <c r="U88" s="102" t="str">
        <f>IFERROR(VLOOKUP(Výskyt[[#This Row],[Kód]],zostava9[],2,0),"")</f>
        <v/>
      </c>
      <c r="V88" s="103" t="str">
        <f>IFERROR(VLOOKUP(Výskyt[[#This Row],[Kód]],zostava10[],2,0),"")</f>
        <v/>
      </c>
      <c r="W88" s="90"/>
      <c r="X88" s="138">
        <f>Zostavy!B96</f>
        <v>3240</v>
      </c>
      <c r="Y88" s="138">
        <f>SUMIFS(Zostavy!$D$90:$D$123,Zostavy!$B$90:$B$123,Zostavy!B96)*Zostavy!$E$125</f>
        <v>0</v>
      </c>
      <c r="AA88" s="138">
        <f>Zostavy!H96</f>
        <v>3270</v>
      </c>
      <c r="AB88" s="138">
        <f>SUMIFS(Zostavy!$J$90:$J$123,Zostavy!$H$90:$H$123,Zostavy!H96)*Zostavy!$K$125</f>
        <v>0</v>
      </c>
      <c r="AD88" s="138">
        <f>Zostavy!N96</f>
        <v>3270</v>
      </c>
      <c r="AE88" s="138">
        <f>SUMIFS(Zostavy!$P$90:$P$123,Zostavy!$N$90:$N$123,Zostavy!N96)*Zostavy!$Q$125</f>
        <v>0</v>
      </c>
    </row>
    <row r="89" spans="1:31" ht="14.15" x14ac:dyDescent="0.35">
      <c r="A89" s="90"/>
      <c r="B89" s="99">
        <v>3312</v>
      </c>
      <c r="C89" s="90" t="s">
        <v>190</v>
      </c>
      <c r="D89" s="90">
        <f>Cenník[[#This Row],[Kód]]</f>
        <v>3312</v>
      </c>
      <c r="E89" s="100">
        <v>12.32</v>
      </c>
      <c r="F89" s="90"/>
      <c r="G89" s="90" t="s">
        <v>191</v>
      </c>
      <c r="H89" s="90"/>
      <c r="I89" s="101">
        <f>Cenník[[#This Row],[Kód]]</f>
        <v>3312</v>
      </c>
      <c r="J89" s="102">
        <f>SUM(Výskyt[[#This Row],[1]:[10]])</f>
        <v>0</v>
      </c>
      <c r="K89" s="102" t="str">
        <f>IFERROR(RANK(Výskyt[[#This Row],[kód-P]],Výskyt[kód-P],1),"")</f>
        <v/>
      </c>
      <c r="L89" s="102" t="str">
        <f>IF(Výskyt[[#This Row],[ks]]&gt;0,Výskyt[[#This Row],[Kód]],"")</f>
        <v/>
      </c>
      <c r="M89" s="102" t="str">
        <f>IFERROR(VLOOKUP(Výskyt[[#This Row],[Kód]],zostava1[],2,0),"")</f>
        <v/>
      </c>
      <c r="N89" s="102" t="str">
        <f>IFERROR(VLOOKUP(Výskyt[[#This Row],[Kód]],zostava2[],2,0),"")</f>
        <v/>
      </c>
      <c r="O89" s="102" t="str">
        <f>IFERROR(VLOOKUP(Výskyt[[#This Row],[Kód]],zostava3[],2,0),"")</f>
        <v/>
      </c>
      <c r="P89" s="102" t="str">
        <f>IFERROR(VLOOKUP(Výskyt[[#This Row],[Kód]],zostava4[],2,0),"")</f>
        <v/>
      </c>
      <c r="Q89" s="102" t="str">
        <f>IFERROR(VLOOKUP(Výskyt[[#This Row],[Kód]],zostava5[],2,0),"")</f>
        <v/>
      </c>
      <c r="R89" s="102" t="str">
        <f>IFERROR(VLOOKUP(Výskyt[[#This Row],[Kód]],zostava6[],2,0),"")</f>
        <v/>
      </c>
      <c r="S89" s="102" t="str">
        <f>IFERROR(VLOOKUP(Výskyt[[#This Row],[Kód]],zostava7[],2,0),"")</f>
        <v/>
      </c>
      <c r="T89" s="102" t="str">
        <f>IFERROR(VLOOKUP(Výskyt[[#This Row],[Kód]],zostava8[],2,0),"")</f>
        <v/>
      </c>
      <c r="U89" s="102" t="str">
        <f>IFERROR(VLOOKUP(Výskyt[[#This Row],[Kód]],zostava9[],2,0),"")</f>
        <v/>
      </c>
      <c r="V89" s="103" t="str">
        <f>IFERROR(VLOOKUP(Výskyt[[#This Row],[Kód]],zostava10[],2,0),"")</f>
        <v/>
      </c>
      <c r="W89" s="90"/>
      <c r="X89" s="139">
        <f>Zostavy!B97</f>
        <v>3270</v>
      </c>
      <c r="Y89" s="139">
        <f>SUMIFS(Zostavy!$D$90:$D$123,Zostavy!$B$90:$B$123,Zostavy!B97)*Zostavy!$E$125</f>
        <v>0</v>
      </c>
      <c r="AA89" s="139">
        <f>Zostavy!H97</f>
        <v>3365</v>
      </c>
      <c r="AB89" s="139">
        <f>SUMIFS(Zostavy!$J$90:$J$123,Zostavy!$H$90:$H$123,Zostavy!H97)*Zostavy!$K$125</f>
        <v>0</v>
      </c>
      <c r="AD89" s="139">
        <f>Zostavy!N97</f>
        <v>3365</v>
      </c>
      <c r="AE89" s="139">
        <f>SUMIFS(Zostavy!$P$90:$P$123,Zostavy!$N$90:$N$123,Zostavy!N97)*Zostavy!$Q$125</f>
        <v>0</v>
      </c>
    </row>
    <row r="90" spans="1:31" ht="14.15" x14ac:dyDescent="0.35">
      <c r="A90" s="90"/>
      <c r="B90" s="99">
        <v>3313</v>
      </c>
      <c r="C90" s="90" t="s">
        <v>192</v>
      </c>
      <c r="D90" s="90">
        <f>Cenník[[#This Row],[Kód]]</f>
        <v>3313</v>
      </c>
      <c r="E90" s="100">
        <v>6.53</v>
      </c>
      <c r="F90" s="90"/>
      <c r="G90" s="90" t="s">
        <v>193</v>
      </c>
      <c r="H90" s="90"/>
      <c r="I90" s="101">
        <f>Cenník[[#This Row],[Kód]]</f>
        <v>3313</v>
      </c>
      <c r="J90" s="102">
        <f>SUM(Výskyt[[#This Row],[1]:[10]])</f>
        <v>0</v>
      </c>
      <c r="K90" s="102" t="str">
        <f>IFERROR(RANK(Výskyt[[#This Row],[kód-P]],Výskyt[kód-P],1),"")</f>
        <v/>
      </c>
      <c r="L90" s="102" t="str">
        <f>IF(Výskyt[[#This Row],[ks]]&gt;0,Výskyt[[#This Row],[Kód]],"")</f>
        <v/>
      </c>
      <c r="M90" s="102" t="str">
        <f>IFERROR(VLOOKUP(Výskyt[[#This Row],[Kód]],zostava1[],2,0),"")</f>
        <v/>
      </c>
      <c r="N90" s="102" t="str">
        <f>IFERROR(VLOOKUP(Výskyt[[#This Row],[Kód]],zostava2[],2,0),"")</f>
        <v/>
      </c>
      <c r="O90" s="102" t="str">
        <f>IFERROR(VLOOKUP(Výskyt[[#This Row],[Kód]],zostava3[],2,0),"")</f>
        <v/>
      </c>
      <c r="P90" s="102" t="str">
        <f>IFERROR(VLOOKUP(Výskyt[[#This Row],[Kód]],zostava4[],2,0),"")</f>
        <v/>
      </c>
      <c r="Q90" s="102" t="str">
        <f>IFERROR(VLOOKUP(Výskyt[[#This Row],[Kód]],zostava5[],2,0),"")</f>
        <v/>
      </c>
      <c r="R90" s="102" t="str">
        <f>IFERROR(VLOOKUP(Výskyt[[#This Row],[Kód]],zostava6[],2,0),"")</f>
        <v/>
      </c>
      <c r="S90" s="102" t="str">
        <f>IFERROR(VLOOKUP(Výskyt[[#This Row],[Kód]],zostava7[],2,0),"")</f>
        <v/>
      </c>
      <c r="T90" s="102" t="str">
        <f>IFERROR(VLOOKUP(Výskyt[[#This Row],[Kód]],zostava8[],2,0),"")</f>
        <v/>
      </c>
      <c r="U90" s="102" t="str">
        <f>IFERROR(VLOOKUP(Výskyt[[#This Row],[Kód]],zostava9[],2,0),"")</f>
        <v/>
      </c>
      <c r="V90" s="103" t="str">
        <f>IFERROR(VLOOKUP(Výskyt[[#This Row],[Kód]],zostava10[],2,0),"")</f>
        <v/>
      </c>
      <c r="W90" s="90"/>
      <c r="X90" s="138">
        <f>Zostavy!B98</f>
        <v>3365</v>
      </c>
      <c r="Y90" s="138">
        <f>SUMIFS(Zostavy!$D$90:$D$123,Zostavy!$B$90:$B$123,Zostavy!B98)*Zostavy!$E$125</f>
        <v>0</v>
      </c>
      <c r="AA90" s="138">
        <f>Zostavy!H98</f>
        <v>3360</v>
      </c>
      <c r="AB90" s="138">
        <f>SUMIFS(Zostavy!$J$90:$J$123,Zostavy!$H$90:$H$123,Zostavy!H98)*Zostavy!$K$125</f>
        <v>0</v>
      </c>
      <c r="AD90" s="138">
        <f>Zostavy!N98</f>
        <v>3360</v>
      </c>
      <c r="AE90" s="138">
        <f>SUMIFS(Zostavy!$P$90:$P$123,Zostavy!$N$90:$N$123,Zostavy!N98)*Zostavy!$Q$125</f>
        <v>0</v>
      </c>
    </row>
    <row r="91" spans="1:31" ht="14.15" x14ac:dyDescent="0.35">
      <c r="A91" s="90"/>
      <c r="B91" s="99">
        <v>3315</v>
      </c>
      <c r="C91" s="90" t="s">
        <v>194</v>
      </c>
      <c r="D91" s="90">
        <f>Cenník[[#This Row],[Kód]]</f>
        <v>3315</v>
      </c>
      <c r="E91" s="100">
        <v>0.14000000000000001</v>
      </c>
      <c r="F91" s="90"/>
      <c r="G91" s="90" t="s">
        <v>195</v>
      </c>
      <c r="H91" s="90"/>
      <c r="I91" s="101">
        <f>Cenník[[#This Row],[Kód]]</f>
        <v>3315</v>
      </c>
      <c r="J91" s="102">
        <f>SUM(Výskyt[[#This Row],[1]:[10]])</f>
        <v>0</v>
      </c>
      <c r="K91" s="102" t="str">
        <f>IFERROR(RANK(Výskyt[[#This Row],[kód-P]],Výskyt[kód-P],1),"")</f>
        <v/>
      </c>
      <c r="L91" s="102" t="str">
        <f>IF(Výskyt[[#This Row],[ks]]&gt;0,Výskyt[[#This Row],[Kód]],"")</f>
        <v/>
      </c>
      <c r="M91" s="102" t="str">
        <f>IFERROR(VLOOKUP(Výskyt[[#This Row],[Kód]],zostava1[],2,0),"")</f>
        <v/>
      </c>
      <c r="N91" s="102" t="str">
        <f>IFERROR(VLOOKUP(Výskyt[[#This Row],[Kód]],zostava2[],2,0),"")</f>
        <v/>
      </c>
      <c r="O91" s="102" t="str">
        <f>IFERROR(VLOOKUP(Výskyt[[#This Row],[Kód]],zostava3[],2,0),"")</f>
        <v/>
      </c>
      <c r="P91" s="102" t="str">
        <f>IFERROR(VLOOKUP(Výskyt[[#This Row],[Kód]],zostava4[],2,0),"")</f>
        <v/>
      </c>
      <c r="Q91" s="102" t="str">
        <f>IFERROR(VLOOKUP(Výskyt[[#This Row],[Kód]],zostava5[],2,0),"")</f>
        <v/>
      </c>
      <c r="R91" s="102" t="str">
        <f>IFERROR(VLOOKUP(Výskyt[[#This Row],[Kód]],zostava6[],2,0),"")</f>
        <v/>
      </c>
      <c r="S91" s="102" t="str">
        <f>IFERROR(VLOOKUP(Výskyt[[#This Row],[Kód]],zostava7[],2,0),"")</f>
        <v/>
      </c>
      <c r="T91" s="102" t="str">
        <f>IFERROR(VLOOKUP(Výskyt[[#This Row],[Kód]],zostava8[],2,0),"")</f>
        <v/>
      </c>
      <c r="U91" s="102" t="str">
        <f>IFERROR(VLOOKUP(Výskyt[[#This Row],[Kód]],zostava9[],2,0),"")</f>
        <v/>
      </c>
      <c r="V91" s="103" t="str">
        <f>IFERROR(VLOOKUP(Výskyt[[#This Row],[Kód]],zostava10[],2,0),"")</f>
        <v/>
      </c>
      <c r="W91" s="90"/>
      <c r="X91" s="139">
        <f>Zostavy!B99</f>
        <v>3360</v>
      </c>
      <c r="Y91" s="139">
        <f>SUMIFS(Zostavy!$D$90:$D$123,Zostavy!$B$90:$B$123,Zostavy!B99)*Zostavy!$E$125</f>
        <v>0</v>
      </c>
      <c r="AA91" s="139">
        <f>Zostavy!H99</f>
        <v>3370</v>
      </c>
      <c r="AB91" s="139">
        <f>SUMIFS(Zostavy!$J$90:$J$123,Zostavy!$H$90:$H$123,Zostavy!H99)*Zostavy!$K$125</f>
        <v>0</v>
      </c>
      <c r="AD91" s="139">
        <f>Zostavy!N99</f>
        <v>3370</v>
      </c>
      <c r="AE91" s="139">
        <f>SUMIFS(Zostavy!$P$90:$P$123,Zostavy!$N$90:$N$123,Zostavy!N99)*Zostavy!$Q$125</f>
        <v>0</v>
      </c>
    </row>
    <row r="92" spans="1:31" ht="14.15" x14ac:dyDescent="0.35">
      <c r="A92" s="90"/>
      <c r="B92" s="99">
        <v>3320</v>
      </c>
      <c r="C92" s="90" t="s">
        <v>196</v>
      </c>
      <c r="D92" s="90">
        <f>Cenník[[#This Row],[Kód]]</f>
        <v>3320</v>
      </c>
      <c r="E92" s="100">
        <v>7.0000000000000007E-2</v>
      </c>
      <c r="F92" s="90"/>
      <c r="G92" s="90" t="s">
        <v>197</v>
      </c>
      <c r="H92" s="90"/>
      <c r="I92" s="101">
        <f>Cenník[[#This Row],[Kód]]</f>
        <v>3320</v>
      </c>
      <c r="J92" s="102">
        <f>SUM(Výskyt[[#This Row],[1]:[10]])</f>
        <v>0</v>
      </c>
      <c r="K92" s="102" t="str">
        <f>IFERROR(RANK(Výskyt[[#This Row],[kód-P]],Výskyt[kód-P],1),"")</f>
        <v/>
      </c>
      <c r="L92" s="102" t="str">
        <f>IF(Výskyt[[#This Row],[ks]]&gt;0,Výskyt[[#This Row],[Kód]],"")</f>
        <v/>
      </c>
      <c r="M92" s="102" t="str">
        <f>IFERROR(VLOOKUP(Výskyt[[#This Row],[Kód]],zostava1[],2,0),"")</f>
        <v/>
      </c>
      <c r="N92" s="102" t="str">
        <f>IFERROR(VLOOKUP(Výskyt[[#This Row],[Kód]],zostava2[],2,0),"")</f>
        <v/>
      </c>
      <c r="O92" s="102" t="str">
        <f>IFERROR(VLOOKUP(Výskyt[[#This Row],[Kód]],zostava3[],2,0),"")</f>
        <v/>
      </c>
      <c r="P92" s="102" t="str">
        <f>IFERROR(VLOOKUP(Výskyt[[#This Row],[Kód]],zostava4[],2,0),"")</f>
        <v/>
      </c>
      <c r="Q92" s="102" t="str">
        <f>IFERROR(VLOOKUP(Výskyt[[#This Row],[Kód]],zostava5[],2,0),"")</f>
        <v/>
      </c>
      <c r="R92" s="102" t="str">
        <f>IFERROR(VLOOKUP(Výskyt[[#This Row],[Kód]],zostava6[],2,0),"")</f>
        <v/>
      </c>
      <c r="S92" s="102" t="str">
        <f>IFERROR(VLOOKUP(Výskyt[[#This Row],[Kód]],zostava7[],2,0),"")</f>
        <v/>
      </c>
      <c r="T92" s="102" t="str">
        <f>IFERROR(VLOOKUP(Výskyt[[#This Row],[Kód]],zostava8[],2,0),"")</f>
        <v/>
      </c>
      <c r="U92" s="102" t="str">
        <f>IFERROR(VLOOKUP(Výskyt[[#This Row],[Kód]],zostava9[],2,0),"")</f>
        <v/>
      </c>
      <c r="V92" s="103" t="str">
        <f>IFERROR(VLOOKUP(Výskyt[[#This Row],[Kód]],zostava10[],2,0),"")</f>
        <v/>
      </c>
      <c r="W92" s="90"/>
      <c r="X92" s="138">
        <f>Zostavy!B100</f>
        <v>3370</v>
      </c>
      <c r="Y92" s="138">
        <f>SUMIFS(Zostavy!$D$90:$D$123,Zostavy!$B$90:$B$123,Zostavy!B100)*Zostavy!$E$125</f>
        <v>0</v>
      </c>
      <c r="AA92" s="138">
        <f>Zostavy!H100</f>
        <v>3325</v>
      </c>
      <c r="AB92" s="138">
        <f>SUMIFS(Zostavy!$J$90:$J$123,Zostavy!$H$90:$H$123,Zostavy!H100)*Zostavy!$K$125</f>
        <v>0</v>
      </c>
      <c r="AD92" s="138">
        <f>Zostavy!N100</f>
        <v>3325</v>
      </c>
      <c r="AE92" s="138">
        <f>SUMIFS(Zostavy!$P$90:$P$123,Zostavy!$N$90:$N$123,Zostavy!N100)*Zostavy!$Q$125</f>
        <v>0</v>
      </c>
    </row>
    <row r="93" spans="1:31" ht="14.15" x14ac:dyDescent="0.35">
      <c r="A93" s="90"/>
      <c r="B93" s="99">
        <v>3321</v>
      </c>
      <c r="C93" s="90" t="s">
        <v>198</v>
      </c>
      <c r="D93" s="90">
        <f>Cenník[[#This Row],[Kód]]</f>
        <v>3321</v>
      </c>
      <c r="E93" s="100">
        <v>0.67</v>
      </c>
      <c r="F93" s="90"/>
      <c r="G93" s="90" t="s">
        <v>199</v>
      </c>
      <c r="H93" s="90"/>
      <c r="I93" s="101">
        <f>Cenník[[#This Row],[Kód]]</f>
        <v>3321</v>
      </c>
      <c r="J93" s="102">
        <f>SUM(Výskyt[[#This Row],[1]:[10]])</f>
        <v>0</v>
      </c>
      <c r="K93" s="102" t="str">
        <f>IFERROR(RANK(Výskyt[[#This Row],[kód-P]],Výskyt[kód-P],1),"")</f>
        <v/>
      </c>
      <c r="L93" s="102" t="str">
        <f>IF(Výskyt[[#This Row],[ks]]&gt;0,Výskyt[[#This Row],[Kód]],"")</f>
        <v/>
      </c>
      <c r="M93" s="102" t="str">
        <f>IFERROR(VLOOKUP(Výskyt[[#This Row],[Kód]],zostava1[],2,0),"")</f>
        <v/>
      </c>
      <c r="N93" s="102" t="str">
        <f>IFERROR(VLOOKUP(Výskyt[[#This Row],[Kód]],zostava2[],2,0),"")</f>
        <v/>
      </c>
      <c r="O93" s="102" t="str">
        <f>IFERROR(VLOOKUP(Výskyt[[#This Row],[Kód]],zostava3[],2,0),"")</f>
        <v/>
      </c>
      <c r="P93" s="102" t="str">
        <f>IFERROR(VLOOKUP(Výskyt[[#This Row],[Kód]],zostava4[],2,0),"")</f>
        <v/>
      </c>
      <c r="Q93" s="102" t="str">
        <f>IFERROR(VLOOKUP(Výskyt[[#This Row],[Kód]],zostava5[],2,0),"")</f>
        <v/>
      </c>
      <c r="R93" s="102" t="str">
        <f>IFERROR(VLOOKUP(Výskyt[[#This Row],[Kód]],zostava6[],2,0),"")</f>
        <v/>
      </c>
      <c r="S93" s="102" t="str">
        <f>IFERROR(VLOOKUP(Výskyt[[#This Row],[Kód]],zostava7[],2,0),"")</f>
        <v/>
      </c>
      <c r="T93" s="102" t="str">
        <f>IFERROR(VLOOKUP(Výskyt[[#This Row],[Kód]],zostava8[],2,0),"")</f>
        <v/>
      </c>
      <c r="U93" s="102" t="str">
        <f>IFERROR(VLOOKUP(Výskyt[[#This Row],[Kód]],zostava9[],2,0),"")</f>
        <v/>
      </c>
      <c r="V93" s="103" t="str">
        <f>IFERROR(VLOOKUP(Výskyt[[#This Row],[Kód]],zostava10[],2,0),"")</f>
        <v/>
      </c>
      <c r="W93" s="90"/>
      <c r="X93" s="139">
        <f>Zostavy!B101</f>
        <v>3325</v>
      </c>
      <c r="Y93" s="139">
        <f>SUMIFS(Zostavy!$D$90:$D$123,Zostavy!$B$90:$B$123,Zostavy!B101)*Zostavy!$E$125</f>
        <v>0</v>
      </c>
      <c r="AA93" s="139">
        <f>Zostavy!H101</f>
        <v>3330</v>
      </c>
      <c r="AB93" s="139">
        <f>SUMIFS(Zostavy!$J$90:$J$123,Zostavy!$H$90:$H$123,Zostavy!H101)*Zostavy!$K$125</f>
        <v>0</v>
      </c>
      <c r="AD93" s="139">
        <f>Zostavy!N101</f>
        <v>3330</v>
      </c>
      <c r="AE93" s="139">
        <f>SUMIFS(Zostavy!$P$90:$P$123,Zostavy!$N$90:$N$123,Zostavy!N101)*Zostavy!$Q$125</f>
        <v>0</v>
      </c>
    </row>
    <row r="94" spans="1:31" ht="14.15" x14ac:dyDescent="0.35">
      <c r="A94" s="90"/>
      <c r="B94" s="99">
        <v>3322</v>
      </c>
      <c r="C94" s="90" t="s">
        <v>200</v>
      </c>
      <c r="D94" s="90">
        <f>Cenník[[#This Row],[Kód]]</f>
        <v>3322</v>
      </c>
      <c r="E94" s="100">
        <v>0.34</v>
      </c>
      <c r="F94" s="90"/>
      <c r="G94" s="90" t="s">
        <v>201</v>
      </c>
      <c r="H94" s="90"/>
      <c r="I94" s="101">
        <f>Cenník[[#This Row],[Kód]]</f>
        <v>3322</v>
      </c>
      <c r="J94" s="102">
        <f>SUM(Výskyt[[#This Row],[1]:[10]])</f>
        <v>0</v>
      </c>
      <c r="K94" s="102" t="str">
        <f>IFERROR(RANK(Výskyt[[#This Row],[kód-P]],Výskyt[kód-P],1),"")</f>
        <v/>
      </c>
      <c r="L94" s="102" t="str">
        <f>IF(Výskyt[[#This Row],[ks]]&gt;0,Výskyt[[#This Row],[Kód]],"")</f>
        <v/>
      </c>
      <c r="M94" s="102" t="str">
        <f>IFERROR(VLOOKUP(Výskyt[[#This Row],[Kód]],zostava1[],2,0),"")</f>
        <v/>
      </c>
      <c r="N94" s="102" t="str">
        <f>IFERROR(VLOOKUP(Výskyt[[#This Row],[Kód]],zostava2[],2,0),"")</f>
        <v/>
      </c>
      <c r="O94" s="102" t="str">
        <f>IFERROR(VLOOKUP(Výskyt[[#This Row],[Kód]],zostava3[],2,0),"")</f>
        <v/>
      </c>
      <c r="P94" s="102" t="str">
        <f>IFERROR(VLOOKUP(Výskyt[[#This Row],[Kód]],zostava4[],2,0),"")</f>
        <v/>
      </c>
      <c r="Q94" s="102" t="str">
        <f>IFERROR(VLOOKUP(Výskyt[[#This Row],[Kód]],zostava5[],2,0),"")</f>
        <v/>
      </c>
      <c r="R94" s="102" t="str">
        <f>IFERROR(VLOOKUP(Výskyt[[#This Row],[Kód]],zostava6[],2,0),"")</f>
        <v/>
      </c>
      <c r="S94" s="102" t="str">
        <f>IFERROR(VLOOKUP(Výskyt[[#This Row],[Kód]],zostava7[],2,0),"")</f>
        <v/>
      </c>
      <c r="T94" s="102" t="str">
        <f>IFERROR(VLOOKUP(Výskyt[[#This Row],[Kód]],zostava8[],2,0),"")</f>
        <v/>
      </c>
      <c r="U94" s="102" t="str">
        <f>IFERROR(VLOOKUP(Výskyt[[#This Row],[Kód]],zostava9[],2,0),"")</f>
        <v/>
      </c>
      <c r="V94" s="103" t="str">
        <f>IFERROR(VLOOKUP(Výskyt[[#This Row],[Kód]],zostava10[],2,0),"")</f>
        <v/>
      </c>
      <c r="W94" s="90"/>
      <c r="X94" s="138">
        <f>Zostavy!B102</f>
        <v>3330</v>
      </c>
      <c r="Y94" s="138">
        <f>SUMIFS(Zostavy!$D$90:$D$123,Zostavy!$B$90:$B$123,Zostavy!B102)*Zostavy!$E$125</f>
        <v>0</v>
      </c>
      <c r="AA94" s="138">
        <f>Zostavy!H102</f>
        <v>3820</v>
      </c>
      <c r="AB94" s="138">
        <f>SUMIFS(Zostavy!$J$90:$J$123,Zostavy!$H$90:$H$123,Zostavy!H102)*Zostavy!$K$125</f>
        <v>0</v>
      </c>
      <c r="AD94" s="138">
        <f>Zostavy!N102</f>
        <v>3820</v>
      </c>
      <c r="AE94" s="138">
        <f>SUMIFS(Zostavy!$P$90:$P$123,Zostavy!$N$90:$N$123,Zostavy!N102)*Zostavy!$Q$125</f>
        <v>0</v>
      </c>
    </row>
    <row r="95" spans="1:31" ht="14.15" x14ac:dyDescent="0.35">
      <c r="A95" s="90"/>
      <c r="B95" s="99">
        <v>3323</v>
      </c>
      <c r="C95" s="90" t="s">
        <v>202</v>
      </c>
      <c r="D95" s="90">
        <f>Cenník[[#This Row],[Kód]]</f>
        <v>3323</v>
      </c>
      <c r="E95" s="100">
        <v>0.16</v>
      </c>
      <c r="F95" s="90"/>
      <c r="G95" s="90" t="s">
        <v>203</v>
      </c>
      <c r="H95" s="90"/>
      <c r="I95" s="101">
        <f>Cenník[[#This Row],[Kód]]</f>
        <v>3323</v>
      </c>
      <c r="J95" s="102">
        <f>SUM(Výskyt[[#This Row],[1]:[10]])</f>
        <v>0</v>
      </c>
      <c r="K95" s="102" t="str">
        <f>IFERROR(RANK(Výskyt[[#This Row],[kód-P]],Výskyt[kód-P],1),"")</f>
        <v/>
      </c>
      <c r="L95" s="102" t="str">
        <f>IF(Výskyt[[#This Row],[ks]]&gt;0,Výskyt[[#This Row],[Kód]],"")</f>
        <v/>
      </c>
      <c r="M95" s="102" t="str">
        <f>IFERROR(VLOOKUP(Výskyt[[#This Row],[Kód]],zostava1[],2,0),"")</f>
        <v/>
      </c>
      <c r="N95" s="102" t="str">
        <f>IFERROR(VLOOKUP(Výskyt[[#This Row],[Kód]],zostava2[],2,0),"")</f>
        <v/>
      </c>
      <c r="O95" s="102" t="str">
        <f>IFERROR(VLOOKUP(Výskyt[[#This Row],[Kód]],zostava3[],2,0),"")</f>
        <v/>
      </c>
      <c r="P95" s="102" t="str">
        <f>IFERROR(VLOOKUP(Výskyt[[#This Row],[Kód]],zostava4[],2,0),"")</f>
        <v/>
      </c>
      <c r="Q95" s="102" t="str">
        <f>IFERROR(VLOOKUP(Výskyt[[#This Row],[Kód]],zostava5[],2,0),"")</f>
        <v/>
      </c>
      <c r="R95" s="102" t="str">
        <f>IFERROR(VLOOKUP(Výskyt[[#This Row],[Kód]],zostava6[],2,0),"")</f>
        <v/>
      </c>
      <c r="S95" s="102" t="str">
        <f>IFERROR(VLOOKUP(Výskyt[[#This Row],[Kód]],zostava7[],2,0),"")</f>
        <v/>
      </c>
      <c r="T95" s="102" t="str">
        <f>IFERROR(VLOOKUP(Výskyt[[#This Row],[Kód]],zostava8[],2,0),"")</f>
        <v/>
      </c>
      <c r="U95" s="102" t="str">
        <f>IFERROR(VLOOKUP(Výskyt[[#This Row],[Kód]],zostava9[],2,0),"")</f>
        <v/>
      </c>
      <c r="V95" s="103" t="str">
        <f>IFERROR(VLOOKUP(Výskyt[[#This Row],[Kód]],zostava10[],2,0),"")</f>
        <v/>
      </c>
      <c r="W95" s="90"/>
      <c r="X95" s="139">
        <f>Zostavy!B103</f>
        <v>3820</v>
      </c>
      <c r="Y95" s="139">
        <f>SUMIFS(Zostavy!$D$90:$D$123,Zostavy!$B$90:$B$123,Zostavy!B103)*Zostavy!$E$125</f>
        <v>0</v>
      </c>
      <c r="AA95" s="139">
        <f>Zostavy!H103</f>
        <v>4033</v>
      </c>
      <c r="AB95" s="139">
        <f>SUMIFS(Zostavy!$J$90:$J$123,Zostavy!$H$90:$H$123,Zostavy!H103)*Zostavy!$K$125</f>
        <v>0</v>
      </c>
      <c r="AD95" s="139">
        <f>Zostavy!N103</f>
        <v>4033</v>
      </c>
      <c r="AE95" s="139">
        <f>SUMIFS(Zostavy!$P$90:$P$123,Zostavy!$N$90:$N$123,Zostavy!N103)*Zostavy!$Q$125</f>
        <v>0</v>
      </c>
    </row>
    <row r="96" spans="1:31" ht="14.15" x14ac:dyDescent="0.35">
      <c r="A96" s="90"/>
      <c r="B96" s="99">
        <v>3324</v>
      </c>
      <c r="C96" s="90" t="s">
        <v>204</v>
      </c>
      <c r="D96" s="90">
        <f>Cenník[[#This Row],[Kód]]</f>
        <v>3324</v>
      </c>
      <c r="E96" s="100">
        <v>0.08</v>
      </c>
      <c r="F96" s="90"/>
      <c r="G96" s="90" t="s">
        <v>205</v>
      </c>
      <c r="H96" s="90"/>
      <c r="I96" s="101">
        <f>Cenník[[#This Row],[Kód]]</f>
        <v>3324</v>
      </c>
      <c r="J96" s="102">
        <f>SUM(Výskyt[[#This Row],[1]:[10]])</f>
        <v>0</v>
      </c>
      <c r="K96" s="102" t="str">
        <f>IFERROR(RANK(Výskyt[[#This Row],[kód-P]],Výskyt[kód-P],1),"")</f>
        <v/>
      </c>
      <c r="L96" s="102" t="str">
        <f>IF(Výskyt[[#This Row],[ks]]&gt;0,Výskyt[[#This Row],[Kód]],"")</f>
        <v/>
      </c>
      <c r="M96" s="102" t="str">
        <f>IFERROR(VLOOKUP(Výskyt[[#This Row],[Kód]],zostava1[],2,0),"")</f>
        <v/>
      </c>
      <c r="N96" s="102" t="str">
        <f>IFERROR(VLOOKUP(Výskyt[[#This Row],[Kód]],zostava2[],2,0),"")</f>
        <v/>
      </c>
      <c r="O96" s="102" t="str">
        <f>IFERROR(VLOOKUP(Výskyt[[#This Row],[Kód]],zostava3[],2,0),"")</f>
        <v/>
      </c>
      <c r="P96" s="102" t="str">
        <f>IFERROR(VLOOKUP(Výskyt[[#This Row],[Kód]],zostava4[],2,0),"")</f>
        <v/>
      </c>
      <c r="Q96" s="102" t="str">
        <f>IFERROR(VLOOKUP(Výskyt[[#This Row],[Kód]],zostava5[],2,0),"")</f>
        <v/>
      </c>
      <c r="R96" s="102" t="str">
        <f>IFERROR(VLOOKUP(Výskyt[[#This Row],[Kód]],zostava6[],2,0),"")</f>
        <v/>
      </c>
      <c r="S96" s="102" t="str">
        <f>IFERROR(VLOOKUP(Výskyt[[#This Row],[Kód]],zostava7[],2,0),"")</f>
        <v/>
      </c>
      <c r="T96" s="102" t="str">
        <f>IFERROR(VLOOKUP(Výskyt[[#This Row],[Kód]],zostava8[],2,0),"")</f>
        <v/>
      </c>
      <c r="U96" s="102" t="str">
        <f>IFERROR(VLOOKUP(Výskyt[[#This Row],[Kód]],zostava9[],2,0),"")</f>
        <v/>
      </c>
      <c r="V96" s="103" t="str">
        <f>IFERROR(VLOOKUP(Výskyt[[#This Row],[Kód]],zostava10[],2,0),"")</f>
        <v/>
      </c>
      <c r="W96" s="90"/>
      <c r="X96" s="138">
        <f>Zostavy!B104</f>
        <v>4033</v>
      </c>
      <c r="Y96" s="138">
        <f>SUMIFS(Zostavy!$D$90:$D$123,Zostavy!$B$90:$B$123,Zostavy!B104)*Zostavy!$E$125</f>
        <v>0</v>
      </c>
      <c r="AA96" s="138">
        <f>Zostavy!H104</f>
        <v>4011</v>
      </c>
      <c r="AB96" s="138">
        <f>SUMIFS(Zostavy!$J$90:$J$123,Zostavy!$H$90:$H$123,Zostavy!H104)*Zostavy!$K$125</f>
        <v>0</v>
      </c>
      <c r="AD96" s="138">
        <f>Zostavy!N104</f>
        <v>4011</v>
      </c>
      <c r="AE96" s="138">
        <f>SUMIFS(Zostavy!$P$90:$P$123,Zostavy!$N$90:$N$123,Zostavy!N104)*Zostavy!$Q$125</f>
        <v>0</v>
      </c>
    </row>
    <row r="97" spans="1:31" ht="14.15" x14ac:dyDescent="0.35">
      <c r="A97" s="90"/>
      <c r="B97" s="99">
        <v>3325</v>
      </c>
      <c r="C97" s="90" t="s">
        <v>206</v>
      </c>
      <c r="D97" s="90">
        <f>Cenník[[#This Row],[Kód]]</f>
        <v>3325</v>
      </c>
      <c r="E97" s="100">
        <v>1.86</v>
      </c>
      <c r="F97" s="90"/>
      <c r="G97" s="90" t="s">
        <v>207</v>
      </c>
      <c r="H97" s="90"/>
      <c r="I97" s="101">
        <f>Cenník[[#This Row],[Kód]]</f>
        <v>3325</v>
      </c>
      <c r="J97" s="102">
        <f>SUM(Výskyt[[#This Row],[1]:[10]])</f>
        <v>0</v>
      </c>
      <c r="K97" s="102" t="str">
        <f>IFERROR(RANK(Výskyt[[#This Row],[kód-P]],Výskyt[kód-P],1),"")</f>
        <v/>
      </c>
      <c r="L97" s="102" t="str">
        <f>IF(Výskyt[[#This Row],[ks]]&gt;0,Výskyt[[#This Row],[Kód]],"")</f>
        <v/>
      </c>
      <c r="M97" s="102">
        <f>IFERROR(VLOOKUP(Výskyt[[#This Row],[Kód]],zostava1[],2,0),"")</f>
        <v>0</v>
      </c>
      <c r="N97" s="102">
        <f>IFERROR(VLOOKUP(Výskyt[[#This Row],[Kód]],zostava2[],2,0),"")</f>
        <v>0</v>
      </c>
      <c r="O97" s="102">
        <f>IFERROR(VLOOKUP(Výskyt[[#This Row],[Kód]],zostava3[],2,0),"")</f>
        <v>0</v>
      </c>
      <c r="P97" s="102">
        <f>IFERROR(VLOOKUP(Výskyt[[#This Row],[Kód]],zostava4[],2,0),"")</f>
        <v>0</v>
      </c>
      <c r="Q97" s="102">
        <f>IFERROR(VLOOKUP(Výskyt[[#This Row],[Kód]],zostava5[],2,0),"")</f>
        <v>0</v>
      </c>
      <c r="R97" s="102">
        <f>IFERROR(VLOOKUP(Výskyt[[#This Row],[Kód]],zostava6[],2,0),"")</f>
        <v>0</v>
      </c>
      <c r="S97" s="102">
        <f>IFERROR(VLOOKUP(Výskyt[[#This Row],[Kód]],zostava7[],2,0),"")</f>
        <v>0</v>
      </c>
      <c r="T97" s="102">
        <f>IFERROR(VLOOKUP(Výskyt[[#This Row],[Kód]],zostava8[],2,0),"")</f>
        <v>0</v>
      </c>
      <c r="U97" s="102">
        <f>IFERROR(VLOOKUP(Výskyt[[#This Row],[Kód]],zostava9[],2,0),"")</f>
        <v>0</v>
      </c>
      <c r="V97" s="103">
        <f>IFERROR(VLOOKUP(Výskyt[[#This Row],[Kód]],zostava10[],2,0),"")</f>
        <v>0</v>
      </c>
      <c r="W97" s="90"/>
      <c r="X97" s="139">
        <f>Zostavy!B105</f>
        <v>4011</v>
      </c>
      <c r="Y97" s="139">
        <f>SUMIFS(Zostavy!$D$90:$D$123,Zostavy!$B$90:$B$123,Zostavy!B105)*Zostavy!$E$125</f>
        <v>0</v>
      </c>
      <c r="AA97" s="139">
        <f>Zostavy!H105</f>
        <v>3880</v>
      </c>
      <c r="AB97" s="139">
        <f>SUMIFS(Zostavy!$J$90:$J$123,Zostavy!$H$90:$H$123,Zostavy!H105)*Zostavy!$K$125</f>
        <v>0</v>
      </c>
      <c r="AD97" s="139">
        <f>Zostavy!N105</f>
        <v>3880</v>
      </c>
      <c r="AE97" s="139">
        <f>SUMIFS(Zostavy!$P$90:$P$123,Zostavy!$N$90:$N$123,Zostavy!N105)*Zostavy!$Q$125</f>
        <v>0</v>
      </c>
    </row>
    <row r="98" spans="1:31" ht="14.15" x14ac:dyDescent="0.35">
      <c r="A98" s="90"/>
      <c r="B98" s="99">
        <v>3330</v>
      </c>
      <c r="C98" s="90" t="s">
        <v>208</v>
      </c>
      <c r="D98" s="90">
        <f>Cenník[[#This Row],[Kód]]</f>
        <v>3330</v>
      </c>
      <c r="E98" s="100">
        <v>1.1000000000000001</v>
      </c>
      <c r="F98" s="90"/>
      <c r="G98" s="90" t="s">
        <v>209</v>
      </c>
      <c r="H98" s="90"/>
      <c r="I98" s="101">
        <f>Cenník[[#This Row],[Kód]]</f>
        <v>3330</v>
      </c>
      <c r="J98" s="102">
        <f>SUM(Výskyt[[#This Row],[1]:[10]])</f>
        <v>0</v>
      </c>
      <c r="K98" s="102" t="str">
        <f>IFERROR(RANK(Výskyt[[#This Row],[kód-P]],Výskyt[kód-P],1),"")</f>
        <v/>
      </c>
      <c r="L98" s="102" t="str">
        <f>IF(Výskyt[[#This Row],[ks]]&gt;0,Výskyt[[#This Row],[Kód]],"")</f>
        <v/>
      </c>
      <c r="M98" s="102">
        <f>IFERROR(VLOOKUP(Výskyt[[#This Row],[Kód]],zostava1[],2,0),"")</f>
        <v>0</v>
      </c>
      <c r="N98" s="102">
        <f>IFERROR(VLOOKUP(Výskyt[[#This Row],[Kód]],zostava2[],2,0),"")</f>
        <v>0</v>
      </c>
      <c r="O98" s="102">
        <f>IFERROR(VLOOKUP(Výskyt[[#This Row],[Kód]],zostava3[],2,0),"")</f>
        <v>0</v>
      </c>
      <c r="P98" s="102">
        <f>IFERROR(VLOOKUP(Výskyt[[#This Row],[Kód]],zostava4[],2,0),"")</f>
        <v>0</v>
      </c>
      <c r="Q98" s="102">
        <f>IFERROR(VLOOKUP(Výskyt[[#This Row],[Kód]],zostava5[],2,0),"")</f>
        <v>0</v>
      </c>
      <c r="R98" s="102">
        <f>IFERROR(VLOOKUP(Výskyt[[#This Row],[Kód]],zostava6[],2,0),"")</f>
        <v>0</v>
      </c>
      <c r="S98" s="102">
        <f>IFERROR(VLOOKUP(Výskyt[[#This Row],[Kód]],zostava7[],2,0),"")</f>
        <v>0</v>
      </c>
      <c r="T98" s="102">
        <f>IFERROR(VLOOKUP(Výskyt[[#This Row],[Kód]],zostava8[],2,0),"")</f>
        <v>0</v>
      </c>
      <c r="U98" s="102">
        <f>IFERROR(VLOOKUP(Výskyt[[#This Row],[Kód]],zostava9[],2,0),"")</f>
        <v>0</v>
      </c>
      <c r="V98" s="103">
        <f>IFERROR(VLOOKUP(Výskyt[[#This Row],[Kód]],zostava10[],2,0),"")</f>
        <v>0</v>
      </c>
      <c r="W98" s="90"/>
      <c r="X98" s="138">
        <f>Zostavy!B106</f>
        <v>3880</v>
      </c>
      <c r="Y98" s="138">
        <f>SUMIFS(Zostavy!$D$90:$D$123,Zostavy!$B$90:$B$123,Zostavy!B106)*Zostavy!$E$125</f>
        <v>0</v>
      </c>
      <c r="AA98" s="138">
        <f>Zostavy!H106</f>
        <v>3885</v>
      </c>
      <c r="AB98" s="138">
        <f>SUMIFS(Zostavy!$J$90:$J$123,Zostavy!$H$90:$H$123,Zostavy!H106)*Zostavy!$K$125</f>
        <v>0</v>
      </c>
      <c r="AD98" s="138">
        <f>Zostavy!N106</f>
        <v>3885</v>
      </c>
      <c r="AE98" s="138">
        <f>SUMIFS(Zostavy!$P$90:$P$123,Zostavy!$N$90:$N$123,Zostavy!N106)*Zostavy!$Q$125</f>
        <v>0</v>
      </c>
    </row>
    <row r="99" spans="1:31" ht="14.15" x14ac:dyDescent="0.35">
      <c r="A99" s="90"/>
      <c r="B99" s="99">
        <v>3331</v>
      </c>
      <c r="C99" s="90" t="s">
        <v>210</v>
      </c>
      <c r="D99" s="90">
        <f>Cenník[[#This Row],[Kód]]</f>
        <v>3331</v>
      </c>
      <c r="E99" s="100">
        <v>0.17</v>
      </c>
      <c r="F99" s="90"/>
      <c r="G99" s="90" t="s">
        <v>211</v>
      </c>
      <c r="H99" s="90"/>
      <c r="I99" s="101">
        <f>Cenník[[#This Row],[Kód]]</f>
        <v>3331</v>
      </c>
      <c r="J99" s="102">
        <f>SUM(Výskyt[[#This Row],[1]:[10]])</f>
        <v>0</v>
      </c>
      <c r="K99" s="102" t="str">
        <f>IFERROR(RANK(Výskyt[[#This Row],[kód-P]],Výskyt[kód-P],1),"")</f>
        <v/>
      </c>
      <c r="L99" s="102" t="str">
        <f>IF(Výskyt[[#This Row],[ks]]&gt;0,Výskyt[[#This Row],[Kód]],"")</f>
        <v/>
      </c>
      <c r="M99" s="102" t="str">
        <f>IFERROR(VLOOKUP(Výskyt[[#This Row],[Kód]],zostava1[],2,0),"")</f>
        <v/>
      </c>
      <c r="N99" s="102" t="str">
        <f>IFERROR(VLOOKUP(Výskyt[[#This Row],[Kód]],zostava2[],2,0),"")</f>
        <v/>
      </c>
      <c r="O99" s="102" t="str">
        <f>IFERROR(VLOOKUP(Výskyt[[#This Row],[Kód]],zostava3[],2,0),"")</f>
        <v/>
      </c>
      <c r="P99" s="102" t="str">
        <f>IFERROR(VLOOKUP(Výskyt[[#This Row],[Kód]],zostava4[],2,0),"")</f>
        <v/>
      </c>
      <c r="Q99" s="102" t="str">
        <f>IFERROR(VLOOKUP(Výskyt[[#This Row],[Kód]],zostava5[],2,0),"")</f>
        <v/>
      </c>
      <c r="R99" s="102" t="str">
        <f>IFERROR(VLOOKUP(Výskyt[[#This Row],[Kód]],zostava6[],2,0),"")</f>
        <v/>
      </c>
      <c r="S99" s="102" t="str">
        <f>IFERROR(VLOOKUP(Výskyt[[#This Row],[Kód]],zostava7[],2,0),"")</f>
        <v/>
      </c>
      <c r="T99" s="102" t="str">
        <f>IFERROR(VLOOKUP(Výskyt[[#This Row],[Kód]],zostava8[],2,0),"")</f>
        <v/>
      </c>
      <c r="U99" s="102" t="str">
        <f>IFERROR(VLOOKUP(Výskyt[[#This Row],[Kód]],zostava9[],2,0),"")</f>
        <v/>
      </c>
      <c r="V99" s="103" t="str">
        <f>IFERROR(VLOOKUP(Výskyt[[#This Row],[Kód]],zostava10[],2,0),"")</f>
        <v/>
      </c>
      <c r="W99" s="90"/>
      <c r="X99" s="139">
        <f>Zostavy!B107</f>
        <v>3885</v>
      </c>
      <c r="Y99" s="139">
        <f>SUMIFS(Zostavy!$D$90:$D$123,Zostavy!$B$90:$B$123,Zostavy!B107)*Zostavy!$E$125</f>
        <v>0</v>
      </c>
      <c r="AA99" s="139">
        <f>Zostavy!H107</f>
        <v>3911</v>
      </c>
      <c r="AB99" s="139">
        <f>SUMIFS(Zostavy!$J$90:$J$123,Zostavy!$H$90:$H$123,Zostavy!H107)*Zostavy!$K$125</f>
        <v>0</v>
      </c>
      <c r="AD99" s="139">
        <f>Zostavy!N107</f>
        <v>3911</v>
      </c>
      <c r="AE99" s="139">
        <f>SUMIFS(Zostavy!$P$90:$P$123,Zostavy!$N$90:$N$123,Zostavy!N107)*Zostavy!$Q$125</f>
        <v>0</v>
      </c>
    </row>
    <row r="100" spans="1:31" ht="14.15" x14ac:dyDescent="0.35">
      <c r="A100" s="90"/>
      <c r="B100" s="99">
        <v>3332</v>
      </c>
      <c r="C100" s="90" t="s">
        <v>212</v>
      </c>
      <c r="D100" s="90">
        <f>Cenník[[#This Row],[Kód]]</f>
        <v>3332</v>
      </c>
      <c r="E100" s="100">
        <v>0.08</v>
      </c>
      <c r="F100" s="90"/>
      <c r="G100" s="90" t="s">
        <v>213</v>
      </c>
      <c r="H100" s="90"/>
      <c r="I100" s="101">
        <f>Cenník[[#This Row],[Kód]]</f>
        <v>3332</v>
      </c>
      <c r="J100" s="102">
        <f>SUM(Výskyt[[#This Row],[1]:[10]])</f>
        <v>0</v>
      </c>
      <c r="K100" s="102" t="str">
        <f>IFERROR(RANK(Výskyt[[#This Row],[kód-P]],Výskyt[kód-P],1),"")</f>
        <v/>
      </c>
      <c r="L100" s="102" t="str">
        <f>IF(Výskyt[[#This Row],[ks]]&gt;0,Výskyt[[#This Row],[Kód]],"")</f>
        <v/>
      </c>
      <c r="M100" s="102" t="str">
        <f>IFERROR(VLOOKUP(Výskyt[[#This Row],[Kód]],zostava1[],2,0),"")</f>
        <v/>
      </c>
      <c r="N100" s="102" t="str">
        <f>IFERROR(VLOOKUP(Výskyt[[#This Row],[Kód]],zostava2[],2,0),"")</f>
        <v/>
      </c>
      <c r="O100" s="102" t="str">
        <f>IFERROR(VLOOKUP(Výskyt[[#This Row],[Kód]],zostava3[],2,0),"")</f>
        <v/>
      </c>
      <c r="P100" s="102" t="str">
        <f>IFERROR(VLOOKUP(Výskyt[[#This Row],[Kód]],zostava4[],2,0),"")</f>
        <v/>
      </c>
      <c r="Q100" s="102" t="str">
        <f>IFERROR(VLOOKUP(Výskyt[[#This Row],[Kód]],zostava5[],2,0),"")</f>
        <v/>
      </c>
      <c r="R100" s="102" t="str">
        <f>IFERROR(VLOOKUP(Výskyt[[#This Row],[Kód]],zostava6[],2,0),"")</f>
        <v/>
      </c>
      <c r="S100" s="102" t="str">
        <f>IFERROR(VLOOKUP(Výskyt[[#This Row],[Kód]],zostava7[],2,0),"")</f>
        <v/>
      </c>
      <c r="T100" s="102" t="str">
        <f>IFERROR(VLOOKUP(Výskyt[[#This Row],[Kód]],zostava8[],2,0),"")</f>
        <v/>
      </c>
      <c r="U100" s="102" t="str">
        <f>IFERROR(VLOOKUP(Výskyt[[#This Row],[Kód]],zostava9[],2,0),"")</f>
        <v/>
      </c>
      <c r="V100" s="103" t="str">
        <f>IFERROR(VLOOKUP(Výskyt[[#This Row],[Kód]],zostava10[],2,0),"")</f>
        <v/>
      </c>
      <c r="W100" s="90"/>
      <c r="X100" s="138">
        <f>Zostavy!B108</f>
        <v>3911</v>
      </c>
      <c r="Y100" s="138">
        <f>SUMIFS(Zostavy!$D$90:$D$123,Zostavy!$B$90:$B$123,Zostavy!B108)*Zostavy!$E$125</f>
        <v>0</v>
      </c>
      <c r="AA100" s="138">
        <f>Zostavy!H108</f>
        <v>3877</v>
      </c>
      <c r="AB100" s="138">
        <f>SUMIFS(Zostavy!$J$90:$J$123,Zostavy!$H$90:$H$123,Zostavy!H108)*Zostavy!$K$125</f>
        <v>0</v>
      </c>
      <c r="AD100" s="138">
        <f>Zostavy!N108</f>
        <v>3877</v>
      </c>
      <c r="AE100" s="138">
        <f>SUMIFS(Zostavy!$P$90:$P$123,Zostavy!$N$90:$N$123,Zostavy!N108)*Zostavy!$Q$125</f>
        <v>0</v>
      </c>
    </row>
    <row r="101" spans="1:31" ht="14.15" x14ac:dyDescent="0.35">
      <c r="A101" s="90"/>
      <c r="B101" s="99">
        <v>3360</v>
      </c>
      <c r="C101" s="90" t="s">
        <v>115</v>
      </c>
      <c r="D101" s="90">
        <f>Cenník[[#This Row],[Kód]]</f>
        <v>3360</v>
      </c>
      <c r="E101" s="100">
        <v>0.62</v>
      </c>
      <c r="F101" s="90"/>
      <c r="G101" s="90" t="s">
        <v>214</v>
      </c>
      <c r="H101" s="90"/>
      <c r="I101" s="101">
        <f>Cenník[[#This Row],[Kód]]</f>
        <v>3360</v>
      </c>
      <c r="J101" s="102">
        <f>SUM(Výskyt[[#This Row],[1]:[10]])</f>
        <v>0</v>
      </c>
      <c r="K101" s="102" t="str">
        <f>IFERROR(RANK(Výskyt[[#This Row],[kód-P]],Výskyt[kód-P],1),"")</f>
        <v/>
      </c>
      <c r="L101" s="102" t="str">
        <f>IF(Výskyt[[#This Row],[ks]]&gt;0,Výskyt[[#This Row],[Kód]],"")</f>
        <v/>
      </c>
      <c r="M101" s="102" t="str">
        <f>IFERROR(VLOOKUP(Výskyt[[#This Row],[Kód]],zostava1[],2,0),"")</f>
        <v/>
      </c>
      <c r="N101" s="102" t="str">
        <f>IFERROR(VLOOKUP(Výskyt[[#This Row],[Kód]],zostava2[],2,0),"")</f>
        <v/>
      </c>
      <c r="O101" s="102" t="str">
        <f>IFERROR(VLOOKUP(Výskyt[[#This Row],[Kód]],zostava3[],2,0),"")</f>
        <v/>
      </c>
      <c r="P101" s="102" t="str">
        <f>IFERROR(VLOOKUP(Výskyt[[#This Row],[Kód]],zostava4[],2,0),"")</f>
        <v/>
      </c>
      <c r="Q101" s="102" t="str">
        <f>IFERROR(VLOOKUP(Výskyt[[#This Row],[Kód]],zostava5[],2,0),"")</f>
        <v/>
      </c>
      <c r="R101" s="102">
        <f>IFERROR(VLOOKUP(Výskyt[[#This Row],[Kód]],zostava6[],2,0),"")</f>
        <v>0</v>
      </c>
      <c r="S101" s="102">
        <f>IFERROR(VLOOKUP(Výskyt[[#This Row],[Kód]],zostava7[],2,0),"")</f>
        <v>0</v>
      </c>
      <c r="T101" s="102">
        <f>IFERROR(VLOOKUP(Výskyt[[#This Row],[Kód]],zostava8[],2,0),"")</f>
        <v>0</v>
      </c>
      <c r="U101" s="102">
        <f>IFERROR(VLOOKUP(Výskyt[[#This Row],[Kód]],zostava9[],2,0),"")</f>
        <v>0</v>
      </c>
      <c r="V101" s="103">
        <f>IFERROR(VLOOKUP(Výskyt[[#This Row],[Kód]],zostava10[],2,0),"")</f>
        <v>0</v>
      </c>
      <c r="W101" s="90"/>
      <c r="X101" s="139">
        <f>Zostavy!B109</f>
        <v>3877</v>
      </c>
      <c r="Y101" s="139">
        <f>SUMIFS(Zostavy!$D$90:$D$123,Zostavy!$B$90:$B$123,Zostavy!B109)*Zostavy!$E$125</f>
        <v>0</v>
      </c>
      <c r="AA101" s="139">
        <f>Zostavy!H109</f>
        <v>0</v>
      </c>
      <c r="AB101" s="139">
        <f>SUMIFS(Zostavy!$J$90:$J$123,Zostavy!$H$90:$H$123,Zostavy!H109)*Zostavy!$K$125</f>
        <v>0</v>
      </c>
      <c r="AD101" s="139">
        <f>Zostavy!N109</f>
        <v>0</v>
      </c>
      <c r="AE101" s="139">
        <f>SUMIFS(Zostavy!$P$90:$P$123,Zostavy!$N$90:$N$123,Zostavy!N109)*Zostavy!$Q$125</f>
        <v>0</v>
      </c>
    </row>
    <row r="102" spans="1:31" ht="14.15" x14ac:dyDescent="0.35">
      <c r="A102" s="90"/>
      <c r="B102" s="99">
        <v>3365</v>
      </c>
      <c r="C102" s="90" t="s">
        <v>117</v>
      </c>
      <c r="D102" s="90">
        <f>Cenník[[#This Row],[Kód]]</f>
        <v>3365</v>
      </c>
      <c r="E102" s="100">
        <v>0.62</v>
      </c>
      <c r="F102" s="90"/>
      <c r="G102" s="90" t="s">
        <v>215</v>
      </c>
      <c r="H102" s="90"/>
      <c r="I102" s="101">
        <f>Cenník[[#This Row],[Kód]]</f>
        <v>3365</v>
      </c>
      <c r="J102" s="102">
        <f>SUM(Výskyt[[#This Row],[1]:[10]])</f>
        <v>0</v>
      </c>
      <c r="K102" s="102" t="str">
        <f>IFERROR(RANK(Výskyt[[#This Row],[kód-P]],Výskyt[kód-P],1),"")</f>
        <v/>
      </c>
      <c r="L102" s="102" t="str">
        <f>IF(Výskyt[[#This Row],[ks]]&gt;0,Výskyt[[#This Row],[Kód]],"")</f>
        <v/>
      </c>
      <c r="M102" s="102" t="str">
        <f>IFERROR(VLOOKUP(Výskyt[[#This Row],[Kód]],zostava1[],2,0),"")</f>
        <v/>
      </c>
      <c r="N102" s="102" t="str">
        <f>IFERROR(VLOOKUP(Výskyt[[#This Row],[Kód]],zostava2[],2,0),"")</f>
        <v/>
      </c>
      <c r="O102" s="102" t="str">
        <f>IFERROR(VLOOKUP(Výskyt[[#This Row],[Kód]],zostava3[],2,0),"")</f>
        <v/>
      </c>
      <c r="P102" s="102" t="str">
        <f>IFERROR(VLOOKUP(Výskyt[[#This Row],[Kód]],zostava4[],2,0),"")</f>
        <v/>
      </c>
      <c r="Q102" s="102" t="str">
        <f>IFERROR(VLOOKUP(Výskyt[[#This Row],[Kód]],zostava5[],2,0),"")</f>
        <v/>
      </c>
      <c r="R102" s="102">
        <f>IFERROR(VLOOKUP(Výskyt[[#This Row],[Kód]],zostava6[],2,0),"")</f>
        <v>0</v>
      </c>
      <c r="S102" s="102">
        <f>IFERROR(VLOOKUP(Výskyt[[#This Row],[Kód]],zostava7[],2,0),"")</f>
        <v>0</v>
      </c>
      <c r="T102" s="102">
        <f>IFERROR(VLOOKUP(Výskyt[[#This Row],[Kód]],zostava8[],2,0),"")</f>
        <v>0</v>
      </c>
      <c r="U102" s="102">
        <f>IFERROR(VLOOKUP(Výskyt[[#This Row],[Kód]],zostava9[],2,0),"")</f>
        <v>0</v>
      </c>
      <c r="V102" s="103">
        <f>IFERROR(VLOOKUP(Výskyt[[#This Row],[Kód]],zostava10[],2,0),"")</f>
        <v>0</v>
      </c>
      <c r="W102" s="90"/>
      <c r="X102" s="138">
        <f>Zostavy!B110</f>
        <v>0</v>
      </c>
      <c r="Y102" s="138">
        <f>SUMIFS(Zostavy!$D$90:$D$123,Zostavy!$B$90:$B$123,Zostavy!B110)*Zostavy!$E$125</f>
        <v>0</v>
      </c>
      <c r="AA102" s="138">
        <f>Zostavy!H110</f>
        <v>0</v>
      </c>
      <c r="AB102" s="138">
        <f>SUMIFS(Zostavy!$J$90:$J$123,Zostavy!$H$90:$H$123,Zostavy!H110)*Zostavy!$K$125</f>
        <v>0</v>
      </c>
      <c r="AD102" s="138">
        <f>Zostavy!N110</f>
        <v>0</v>
      </c>
      <c r="AE102" s="138">
        <f>SUMIFS(Zostavy!$P$90:$P$123,Zostavy!$N$90:$N$123,Zostavy!N110)*Zostavy!$Q$125</f>
        <v>0</v>
      </c>
    </row>
    <row r="103" spans="1:31" ht="14.15" x14ac:dyDescent="0.35">
      <c r="A103" s="90"/>
      <c r="B103" s="99">
        <v>3370</v>
      </c>
      <c r="C103" s="90" t="s">
        <v>119</v>
      </c>
      <c r="D103" s="90">
        <f>Cenník[[#This Row],[Kód]]</f>
        <v>3370</v>
      </c>
      <c r="E103" s="100">
        <v>0.62</v>
      </c>
      <c r="F103" s="90"/>
      <c r="G103" s="90" t="s">
        <v>216</v>
      </c>
      <c r="H103" s="90"/>
      <c r="I103" s="101">
        <f>Cenník[[#This Row],[Kód]]</f>
        <v>3370</v>
      </c>
      <c r="J103" s="102">
        <f>SUM(Výskyt[[#This Row],[1]:[10]])</f>
        <v>0</v>
      </c>
      <c r="K103" s="102" t="str">
        <f>IFERROR(RANK(Výskyt[[#This Row],[kód-P]],Výskyt[kód-P],1),"")</f>
        <v/>
      </c>
      <c r="L103" s="102" t="str">
        <f>IF(Výskyt[[#This Row],[ks]]&gt;0,Výskyt[[#This Row],[Kód]],"")</f>
        <v/>
      </c>
      <c r="M103" s="102" t="str">
        <f>IFERROR(VLOOKUP(Výskyt[[#This Row],[Kód]],zostava1[],2,0),"")</f>
        <v/>
      </c>
      <c r="N103" s="102" t="str">
        <f>IFERROR(VLOOKUP(Výskyt[[#This Row],[Kód]],zostava2[],2,0),"")</f>
        <v/>
      </c>
      <c r="O103" s="102" t="str">
        <f>IFERROR(VLOOKUP(Výskyt[[#This Row],[Kód]],zostava3[],2,0),"")</f>
        <v/>
      </c>
      <c r="P103" s="102" t="str">
        <f>IFERROR(VLOOKUP(Výskyt[[#This Row],[Kód]],zostava4[],2,0),"")</f>
        <v/>
      </c>
      <c r="Q103" s="102" t="str">
        <f>IFERROR(VLOOKUP(Výskyt[[#This Row],[Kód]],zostava5[],2,0),"")</f>
        <v/>
      </c>
      <c r="R103" s="102">
        <f>IFERROR(VLOOKUP(Výskyt[[#This Row],[Kód]],zostava6[],2,0),"")</f>
        <v>0</v>
      </c>
      <c r="S103" s="102">
        <f>IFERROR(VLOOKUP(Výskyt[[#This Row],[Kód]],zostava7[],2,0),"")</f>
        <v>0</v>
      </c>
      <c r="T103" s="102">
        <f>IFERROR(VLOOKUP(Výskyt[[#This Row],[Kód]],zostava8[],2,0),"")</f>
        <v>0</v>
      </c>
      <c r="U103" s="102">
        <f>IFERROR(VLOOKUP(Výskyt[[#This Row],[Kód]],zostava9[],2,0),"")</f>
        <v>0</v>
      </c>
      <c r="V103" s="103">
        <f>IFERROR(VLOOKUP(Výskyt[[#This Row],[Kód]],zostava10[],2,0),"")</f>
        <v>0</v>
      </c>
      <c r="W103" s="90"/>
      <c r="X103" s="139">
        <f>Zostavy!B111</f>
        <v>0</v>
      </c>
      <c r="Y103" s="139">
        <f>SUMIFS(Zostavy!$D$90:$D$123,Zostavy!$B$90:$B$123,Zostavy!B111)*Zostavy!$E$125</f>
        <v>0</v>
      </c>
      <c r="AA103" s="139">
        <f>Zostavy!H111</f>
        <v>0</v>
      </c>
      <c r="AB103" s="139">
        <f>SUMIFS(Zostavy!$J$90:$J$123,Zostavy!$H$90:$H$123,Zostavy!H111)*Zostavy!$K$125</f>
        <v>0</v>
      </c>
      <c r="AD103" s="139">
        <f>Zostavy!N111</f>
        <v>0</v>
      </c>
      <c r="AE103" s="139">
        <f>SUMIFS(Zostavy!$P$90:$P$123,Zostavy!$N$90:$N$123,Zostavy!N111)*Zostavy!$Q$125</f>
        <v>0</v>
      </c>
    </row>
    <row r="104" spans="1:31" ht="14.15" x14ac:dyDescent="0.35">
      <c r="A104" s="90"/>
      <c r="B104" s="99">
        <v>3416</v>
      </c>
      <c r="C104" s="90" t="s">
        <v>55</v>
      </c>
      <c r="D104" s="90">
        <f>Cenník[[#This Row],[Kód]]</f>
        <v>3416</v>
      </c>
      <c r="E104" s="100">
        <v>2.35</v>
      </c>
      <c r="F104" s="90"/>
      <c r="G104" s="90" t="s">
        <v>217</v>
      </c>
      <c r="H104" s="90"/>
      <c r="I104" s="101">
        <f>Cenník[[#This Row],[Kód]]</f>
        <v>3416</v>
      </c>
      <c r="J104" s="102">
        <f>SUM(Výskyt[[#This Row],[1]:[10]])</f>
        <v>0</v>
      </c>
      <c r="K104" s="102" t="str">
        <f>IFERROR(RANK(Výskyt[[#This Row],[kód-P]],Výskyt[kód-P],1),"")</f>
        <v/>
      </c>
      <c r="L104" s="102" t="str">
        <f>IF(Výskyt[[#This Row],[ks]]&gt;0,Výskyt[[#This Row],[Kód]],"")</f>
        <v/>
      </c>
      <c r="M104" s="102" t="str">
        <f>IFERROR(VLOOKUP(Výskyt[[#This Row],[Kód]],zostava1[],2,0),"")</f>
        <v/>
      </c>
      <c r="N104" s="102" t="str">
        <f>IFERROR(VLOOKUP(Výskyt[[#This Row],[Kód]],zostava2[],2,0),"")</f>
        <v/>
      </c>
      <c r="O104" s="102" t="str">
        <f>IFERROR(VLOOKUP(Výskyt[[#This Row],[Kód]],zostava3[],2,0),"")</f>
        <v/>
      </c>
      <c r="P104" s="102" t="str">
        <f>IFERROR(VLOOKUP(Výskyt[[#This Row],[Kód]],zostava4[],2,0),"")</f>
        <v/>
      </c>
      <c r="Q104" s="102" t="str">
        <f>IFERROR(VLOOKUP(Výskyt[[#This Row],[Kód]],zostava5[],2,0),"")</f>
        <v/>
      </c>
      <c r="R104" s="102" t="str">
        <f>IFERROR(VLOOKUP(Výskyt[[#This Row],[Kód]],zostava6[],2,0),"")</f>
        <v/>
      </c>
      <c r="S104" s="102" t="str">
        <f>IFERROR(VLOOKUP(Výskyt[[#This Row],[Kód]],zostava7[],2,0),"")</f>
        <v/>
      </c>
      <c r="T104" s="102" t="str">
        <f>IFERROR(VLOOKUP(Výskyt[[#This Row],[Kód]],zostava8[],2,0),"")</f>
        <v/>
      </c>
      <c r="U104" s="102" t="str">
        <f>IFERROR(VLOOKUP(Výskyt[[#This Row],[Kód]],zostava9[],2,0),"")</f>
        <v/>
      </c>
      <c r="V104" s="103" t="str">
        <f>IFERROR(VLOOKUP(Výskyt[[#This Row],[Kód]],zostava10[],2,0),"")</f>
        <v/>
      </c>
      <c r="W104" s="90"/>
      <c r="X104" s="138">
        <f>Zostavy!B112</f>
        <v>0</v>
      </c>
      <c r="Y104" s="138">
        <f>SUMIFS(Zostavy!$D$90:$D$123,Zostavy!$B$90:$B$123,Zostavy!B112)*Zostavy!$E$125</f>
        <v>0</v>
      </c>
      <c r="AA104" s="138">
        <f>Zostavy!H112</f>
        <v>0</v>
      </c>
      <c r="AB104" s="138">
        <f>SUMIFS(Zostavy!$J$90:$J$123,Zostavy!$H$90:$H$123,Zostavy!H112)*Zostavy!$K$125</f>
        <v>0</v>
      </c>
      <c r="AD104" s="138">
        <f>Zostavy!N112</f>
        <v>0</v>
      </c>
      <c r="AE104" s="138">
        <f>SUMIFS(Zostavy!$P$90:$P$123,Zostavy!$N$90:$N$123,Zostavy!N112)*Zostavy!$Q$125</f>
        <v>0</v>
      </c>
    </row>
    <row r="105" spans="1:31" ht="14.15" x14ac:dyDescent="0.35">
      <c r="A105" s="90"/>
      <c r="B105" s="99">
        <v>3435</v>
      </c>
      <c r="C105" s="90" t="s">
        <v>57</v>
      </c>
      <c r="D105" s="90">
        <f>Cenník[[#This Row],[Kód]]</f>
        <v>3435</v>
      </c>
      <c r="E105" s="100">
        <v>1.42</v>
      </c>
      <c r="F105" s="90"/>
      <c r="G105" s="90" t="s">
        <v>218</v>
      </c>
      <c r="H105" s="90"/>
      <c r="I105" s="101">
        <f>Cenník[[#This Row],[Kód]]</f>
        <v>3435</v>
      </c>
      <c r="J105" s="102">
        <f>SUM(Výskyt[[#This Row],[1]:[10]])</f>
        <v>0</v>
      </c>
      <c r="K105" s="102" t="str">
        <f>IFERROR(RANK(Výskyt[[#This Row],[kód-P]],Výskyt[kód-P],1),"")</f>
        <v/>
      </c>
      <c r="L105" s="102" t="str">
        <f>IF(Výskyt[[#This Row],[ks]]&gt;0,Výskyt[[#This Row],[Kód]],"")</f>
        <v/>
      </c>
      <c r="M105" s="102" t="str">
        <f>IFERROR(VLOOKUP(Výskyt[[#This Row],[Kód]],zostava1[],2,0),"")</f>
        <v/>
      </c>
      <c r="N105" s="102" t="str">
        <f>IFERROR(VLOOKUP(Výskyt[[#This Row],[Kód]],zostava2[],2,0),"")</f>
        <v/>
      </c>
      <c r="O105" s="102" t="str">
        <f>IFERROR(VLOOKUP(Výskyt[[#This Row],[Kód]],zostava3[],2,0),"")</f>
        <v/>
      </c>
      <c r="P105" s="102" t="str">
        <f>IFERROR(VLOOKUP(Výskyt[[#This Row],[Kód]],zostava4[],2,0),"")</f>
        <v/>
      </c>
      <c r="Q105" s="102" t="str">
        <f>IFERROR(VLOOKUP(Výskyt[[#This Row],[Kód]],zostava5[],2,0),"")</f>
        <v/>
      </c>
      <c r="R105" s="102" t="str">
        <f>IFERROR(VLOOKUP(Výskyt[[#This Row],[Kód]],zostava6[],2,0),"")</f>
        <v/>
      </c>
      <c r="S105" s="102" t="str">
        <f>IFERROR(VLOOKUP(Výskyt[[#This Row],[Kód]],zostava7[],2,0),"")</f>
        <v/>
      </c>
      <c r="T105" s="102" t="str">
        <f>IFERROR(VLOOKUP(Výskyt[[#This Row],[Kód]],zostava8[],2,0),"")</f>
        <v/>
      </c>
      <c r="U105" s="102" t="str">
        <f>IFERROR(VLOOKUP(Výskyt[[#This Row],[Kód]],zostava9[],2,0),"")</f>
        <v/>
      </c>
      <c r="V105" s="103" t="str">
        <f>IFERROR(VLOOKUP(Výskyt[[#This Row],[Kód]],zostava10[],2,0),"")</f>
        <v/>
      </c>
      <c r="W105" s="90"/>
      <c r="X105" s="139">
        <f>Zostavy!B113</f>
        <v>0</v>
      </c>
      <c r="Y105" s="139">
        <f>SUMIFS(Zostavy!$D$90:$D$123,Zostavy!$B$90:$B$123,Zostavy!B113)*Zostavy!$E$125</f>
        <v>0</v>
      </c>
      <c r="AA105" s="139">
        <f>Zostavy!H113</f>
        <v>0</v>
      </c>
      <c r="AB105" s="139">
        <f>SUMIFS(Zostavy!$J$90:$J$123,Zostavy!$H$90:$H$123,Zostavy!H113)*Zostavy!$K$125</f>
        <v>0</v>
      </c>
      <c r="AD105" s="139">
        <f>Zostavy!N113</f>
        <v>0</v>
      </c>
      <c r="AE105" s="139">
        <f>SUMIFS(Zostavy!$P$90:$P$123,Zostavy!$N$90:$N$123,Zostavy!N113)*Zostavy!$Q$125</f>
        <v>0</v>
      </c>
    </row>
    <row r="106" spans="1:31" ht="14.15" x14ac:dyDescent="0.35">
      <c r="A106" s="90"/>
      <c r="B106" s="99">
        <v>3446</v>
      </c>
      <c r="C106" s="90" t="s">
        <v>61</v>
      </c>
      <c r="D106" s="90">
        <f>Cenník[[#This Row],[Kód]]</f>
        <v>3446</v>
      </c>
      <c r="E106" s="100">
        <v>0.76</v>
      </c>
      <c r="F106" s="90"/>
      <c r="G106" s="90" t="s">
        <v>219</v>
      </c>
      <c r="H106" s="90"/>
      <c r="I106" s="101">
        <f>Cenník[[#This Row],[Kód]]</f>
        <v>3446</v>
      </c>
      <c r="J106" s="102">
        <f>SUM(Výskyt[[#This Row],[1]:[10]])</f>
        <v>0</v>
      </c>
      <c r="K106" s="102" t="str">
        <f>IFERROR(RANK(Výskyt[[#This Row],[kód-P]],Výskyt[kód-P],1),"")</f>
        <v/>
      </c>
      <c r="L106" s="102" t="str">
        <f>IF(Výskyt[[#This Row],[ks]]&gt;0,Výskyt[[#This Row],[Kód]],"")</f>
        <v/>
      </c>
      <c r="M106" s="102" t="str">
        <f>IFERROR(VLOOKUP(Výskyt[[#This Row],[Kód]],zostava1[],2,0),"")</f>
        <v/>
      </c>
      <c r="N106" s="102" t="str">
        <f>IFERROR(VLOOKUP(Výskyt[[#This Row],[Kód]],zostava2[],2,0),"")</f>
        <v/>
      </c>
      <c r="O106" s="102" t="str">
        <f>IFERROR(VLOOKUP(Výskyt[[#This Row],[Kód]],zostava3[],2,0),"")</f>
        <v/>
      </c>
      <c r="P106" s="102" t="str">
        <f>IFERROR(VLOOKUP(Výskyt[[#This Row],[Kód]],zostava4[],2,0),"")</f>
        <v/>
      </c>
      <c r="Q106" s="102" t="str">
        <f>IFERROR(VLOOKUP(Výskyt[[#This Row],[Kód]],zostava5[],2,0),"")</f>
        <v/>
      </c>
      <c r="R106" s="102" t="str">
        <f>IFERROR(VLOOKUP(Výskyt[[#This Row],[Kód]],zostava6[],2,0),"")</f>
        <v/>
      </c>
      <c r="S106" s="102" t="str">
        <f>IFERROR(VLOOKUP(Výskyt[[#This Row],[Kód]],zostava7[],2,0),"")</f>
        <v/>
      </c>
      <c r="T106" s="102" t="str">
        <f>IFERROR(VLOOKUP(Výskyt[[#This Row],[Kód]],zostava8[],2,0),"")</f>
        <v/>
      </c>
      <c r="U106" s="102" t="str">
        <f>IFERROR(VLOOKUP(Výskyt[[#This Row],[Kód]],zostava9[],2,0),"")</f>
        <v/>
      </c>
      <c r="V106" s="103" t="str">
        <f>IFERROR(VLOOKUP(Výskyt[[#This Row],[Kód]],zostava10[],2,0),"")</f>
        <v/>
      </c>
      <c r="W106" s="90"/>
      <c r="X106" s="138">
        <f>Zostavy!B114</f>
        <v>0</v>
      </c>
      <c r="Y106" s="138">
        <f>SUMIFS(Zostavy!$D$90:$D$123,Zostavy!$B$90:$B$123,Zostavy!B114)*Zostavy!$E$125</f>
        <v>0</v>
      </c>
      <c r="AA106" s="138">
        <f>Zostavy!H114</f>
        <v>0</v>
      </c>
      <c r="AB106" s="138">
        <f>SUMIFS(Zostavy!$J$90:$J$123,Zostavy!$H$90:$H$123,Zostavy!H114)*Zostavy!$K$125</f>
        <v>0</v>
      </c>
      <c r="AD106" s="138">
        <f>Zostavy!N114</f>
        <v>0</v>
      </c>
      <c r="AE106" s="138">
        <f>SUMIFS(Zostavy!$P$90:$P$123,Zostavy!$N$90:$N$123,Zostavy!N114)*Zostavy!$Q$125</f>
        <v>0</v>
      </c>
    </row>
    <row r="107" spans="1:31" ht="14.15" x14ac:dyDescent="0.35">
      <c r="A107" s="90"/>
      <c r="B107" s="99">
        <v>3455</v>
      </c>
      <c r="C107" s="90" t="s">
        <v>65</v>
      </c>
      <c r="D107" s="90">
        <f>Cenník[[#This Row],[Kód]]</f>
        <v>3455</v>
      </c>
      <c r="E107" s="100">
        <v>0.4</v>
      </c>
      <c r="F107" s="90"/>
      <c r="G107" s="90" t="s">
        <v>220</v>
      </c>
      <c r="H107" s="90"/>
      <c r="I107" s="101">
        <f>Cenník[[#This Row],[Kód]]</f>
        <v>3455</v>
      </c>
      <c r="J107" s="102">
        <f>SUM(Výskyt[[#This Row],[1]:[10]])</f>
        <v>0</v>
      </c>
      <c r="K107" s="102" t="str">
        <f>IFERROR(RANK(Výskyt[[#This Row],[kód-P]],Výskyt[kód-P],1),"")</f>
        <v/>
      </c>
      <c r="L107" s="102" t="str">
        <f>IF(Výskyt[[#This Row],[ks]]&gt;0,Výskyt[[#This Row],[Kód]],"")</f>
        <v/>
      </c>
      <c r="M107" s="102" t="str">
        <f>IFERROR(VLOOKUP(Výskyt[[#This Row],[Kód]],zostava1[],2,0),"")</f>
        <v/>
      </c>
      <c r="N107" s="102" t="str">
        <f>IFERROR(VLOOKUP(Výskyt[[#This Row],[Kód]],zostava2[],2,0),"")</f>
        <v/>
      </c>
      <c r="O107" s="102" t="str">
        <f>IFERROR(VLOOKUP(Výskyt[[#This Row],[Kód]],zostava3[],2,0),"")</f>
        <v/>
      </c>
      <c r="P107" s="102" t="str">
        <f>IFERROR(VLOOKUP(Výskyt[[#This Row],[Kód]],zostava4[],2,0),"")</f>
        <v/>
      </c>
      <c r="Q107" s="102" t="str">
        <f>IFERROR(VLOOKUP(Výskyt[[#This Row],[Kód]],zostava5[],2,0),"")</f>
        <v/>
      </c>
      <c r="R107" s="102" t="str">
        <f>IFERROR(VLOOKUP(Výskyt[[#This Row],[Kód]],zostava6[],2,0),"")</f>
        <v/>
      </c>
      <c r="S107" s="102" t="str">
        <f>IFERROR(VLOOKUP(Výskyt[[#This Row],[Kód]],zostava7[],2,0),"")</f>
        <v/>
      </c>
      <c r="T107" s="102" t="str">
        <f>IFERROR(VLOOKUP(Výskyt[[#This Row],[Kód]],zostava8[],2,0),"")</f>
        <v/>
      </c>
      <c r="U107" s="102" t="str">
        <f>IFERROR(VLOOKUP(Výskyt[[#This Row],[Kód]],zostava9[],2,0),"")</f>
        <v/>
      </c>
      <c r="V107" s="103" t="str">
        <f>IFERROR(VLOOKUP(Výskyt[[#This Row],[Kód]],zostava10[],2,0),"")</f>
        <v/>
      </c>
      <c r="W107" s="90"/>
      <c r="X107" s="139">
        <f>Zostavy!B115</f>
        <v>0</v>
      </c>
      <c r="Y107" s="139">
        <f>SUMIFS(Zostavy!$D$90:$D$123,Zostavy!$B$90:$B$123,Zostavy!B115)*Zostavy!$E$125</f>
        <v>0</v>
      </c>
      <c r="AA107" s="139">
        <f>Zostavy!H115</f>
        <v>0</v>
      </c>
      <c r="AB107" s="139">
        <f>SUMIFS(Zostavy!$J$90:$J$123,Zostavy!$H$90:$H$123,Zostavy!H115)*Zostavy!$K$125</f>
        <v>0</v>
      </c>
      <c r="AD107" s="139">
        <f>Zostavy!N115</f>
        <v>0</v>
      </c>
      <c r="AE107" s="139">
        <f>SUMIFS(Zostavy!$P$90:$P$123,Zostavy!$N$90:$N$123,Zostavy!N115)*Zostavy!$Q$125</f>
        <v>0</v>
      </c>
    </row>
    <row r="108" spans="1:31" ht="14.15" x14ac:dyDescent="0.35">
      <c r="A108" s="90"/>
      <c r="B108" s="99">
        <v>3460</v>
      </c>
      <c r="C108" s="90" t="s">
        <v>67</v>
      </c>
      <c r="D108" s="90">
        <f>Cenník[[#This Row],[Kód]]</f>
        <v>3460</v>
      </c>
      <c r="E108" s="100">
        <v>0.4</v>
      </c>
      <c r="F108" s="90"/>
      <c r="G108" s="90" t="s">
        <v>221</v>
      </c>
      <c r="H108" s="90"/>
      <c r="I108" s="101">
        <f>Cenník[[#This Row],[Kód]]</f>
        <v>3460</v>
      </c>
      <c r="J108" s="102">
        <f>SUM(Výskyt[[#This Row],[1]:[10]])</f>
        <v>0</v>
      </c>
      <c r="K108" s="102" t="str">
        <f>IFERROR(RANK(Výskyt[[#This Row],[kód-P]],Výskyt[kód-P],1),"")</f>
        <v/>
      </c>
      <c r="L108" s="102" t="str">
        <f>IF(Výskyt[[#This Row],[ks]]&gt;0,Výskyt[[#This Row],[Kód]],"")</f>
        <v/>
      </c>
      <c r="M108" s="102" t="str">
        <f>IFERROR(VLOOKUP(Výskyt[[#This Row],[Kód]],zostava1[],2,0),"")</f>
        <v/>
      </c>
      <c r="N108" s="102" t="str">
        <f>IFERROR(VLOOKUP(Výskyt[[#This Row],[Kód]],zostava2[],2,0),"")</f>
        <v/>
      </c>
      <c r="O108" s="102" t="str">
        <f>IFERROR(VLOOKUP(Výskyt[[#This Row],[Kód]],zostava3[],2,0),"")</f>
        <v/>
      </c>
      <c r="P108" s="102" t="str">
        <f>IFERROR(VLOOKUP(Výskyt[[#This Row],[Kód]],zostava4[],2,0),"")</f>
        <v/>
      </c>
      <c r="Q108" s="102" t="str">
        <f>IFERROR(VLOOKUP(Výskyt[[#This Row],[Kód]],zostava5[],2,0),"")</f>
        <v/>
      </c>
      <c r="R108" s="102" t="str">
        <f>IFERROR(VLOOKUP(Výskyt[[#This Row],[Kód]],zostava6[],2,0),"")</f>
        <v/>
      </c>
      <c r="S108" s="102" t="str">
        <f>IFERROR(VLOOKUP(Výskyt[[#This Row],[Kód]],zostava7[],2,0),"")</f>
        <v/>
      </c>
      <c r="T108" s="102" t="str">
        <f>IFERROR(VLOOKUP(Výskyt[[#This Row],[Kód]],zostava8[],2,0),"")</f>
        <v/>
      </c>
      <c r="U108" s="102" t="str">
        <f>IFERROR(VLOOKUP(Výskyt[[#This Row],[Kód]],zostava9[],2,0),"")</f>
        <v/>
      </c>
      <c r="V108" s="103" t="str">
        <f>IFERROR(VLOOKUP(Výskyt[[#This Row],[Kód]],zostava10[],2,0),"")</f>
        <v/>
      </c>
      <c r="W108" s="90"/>
      <c r="X108" s="138">
        <f>Zostavy!B116</f>
        <v>0</v>
      </c>
      <c r="Y108" s="138">
        <f>SUMIFS(Zostavy!$D$90:$D$123,Zostavy!$B$90:$B$123,Zostavy!B116)*Zostavy!$E$125</f>
        <v>0</v>
      </c>
      <c r="AA108" s="138">
        <f>Zostavy!H116</f>
        <v>0</v>
      </c>
      <c r="AB108" s="138">
        <f>SUMIFS(Zostavy!$J$90:$J$123,Zostavy!$H$90:$H$123,Zostavy!H116)*Zostavy!$K$125</f>
        <v>0</v>
      </c>
      <c r="AD108" s="138">
        <f>Zostavy!N116</f>
        <v>0</v>
      </c>
      <c r="AE108" s="138">
        <f>SUMIFS(Zostavy!$P$90:$P$123,Zostavy!$N$90:$N$123,Zostavy!N116)*Zostavy!$Q$125</f>
        <v>0</v>
      </c>
    </row>
    <row r="109" spans="1:31" ht="14.15" x14ac:dyDescent="0.35">
      <c r="A109" s="90"/>
      <c r="B109" s="99">
        <v>3500</v>
      </c>
      <c r="C109" s="90" t="s">
        <v>59</v>
      </c>
      <c r="D109" s="90">
        <f>Cenník[[#This Row],[Kód]]</f>
        <v>3500</v>
      </c>
      <c r="E109" s="100">
        <v>0.56000000000000005</v>
      </c>
      <c r="F109" s="90"/>
      <c r="G109" s="90" t="s">
        <v>222</v>
      </c>
      <c r="H109" s="90"/>
      <c r="I109" s="101">
        <f>Cenník[[#This Row],[Kód]]</f>
        <v>3500</v>
      </c>
      <c r="J109" s="102">
        <f>SUM(Výskyt[[#This Row],[1]:[10]])</f>
        <v>0</v>
      </c>
      <c r="K109" s="102" t="str">
        <f>IFERROR(RANK(Výskyt[[#This Row],[kód-P]],Výskyt[kód-P],1),"")</f>
        <v/>
      </c>
      <c r="L109" s="102" t="str">
        <f>IF(Výskyt[[#This Row],[ks]]&gt;0,Výskyt[[#This Row],[Kód]],"")</f>
        <v/>
      </c>
      <c r="M109" s="102" t="str">
        <f>IFERROR(VLOOKUP(Výskyt[[#This Row],[Kód]],zostava1[],2,0),"")</f>
        <v/>
      </c>
      <c r="N109" s="102" t="str">
        <f>IFERROR(VLOOKUP(Výskyt[[#This Row],[Kód]],zostava2[],2,0),"")</f>
        <v/>
      </c>
      <c r="O109" s="102" t="str">
        <f>IFERROR(VLOOKUP(Výskyt[[#This Row],[Kód]],zostava3[],2,0),"")</f>
        <v/>
      </c>
      <c r="P109" s="102" t="str">
        <f>IFERROR(VLOOKUP(Výskyt[[#This Row],[Kód]],zostava4[],2,0),"")</f>
        <v/>
      </c>
      <c r="Q109" s="102" t="str">
        <f>IFERROR(VLOOKUP(Výskyt[[#This Row],[Kód]],zostava5[],2,0),"")</f>
        <v/>
      </c>
      <c r="R109" s="102" t="str">
        <f>IFERROR(VLOOKUP(Výskyt[[#This Row],[Kód]],zostava6[],2,0),"")</f>
        <v/>
      </c>
      <c r="S109" s="102" t="str">
        <f>IFERROR(VLOOKUP(Výskyt[[#This Row],[Kód]],zostava7[],2,0),"")</f>
        <v/>
      </c>
      <c r="T109" s="102" t="str">
        <f>IFERROR(VLOOKUP(Výskyt[[#This Row],[Kód]],zostava8[],2,0),"")</f>
        <v/>
      </c>
      <c r="U109" s="102" t="str">
        <f>IFERROR(VLOOKUP(Výskyt[[#This Row],[Kód]],zostava9[],2,0),"")</f>
        <v/>
      </c>
      <c r="V109" s="103" t="str">
        <f>IFERROR(VLOOKUP(Výskyt[[#This Row],[Kód]],zostava10[],2,0),"")</f>
        <v/>
      </c>
      <c r="W109" s="90"/>
      <c r="X109" s="139">
        <f>Zostavy!B117</f>
        <v>0</v>
      </c>
      <c r="Y109" s="139">
        <f>SUMIFS(Zostavy!$D$90:$D$123,Zostavy!$B$90:$B$123,Zostavy!B117)*Zostavy!$E$125</f>
        <v>0</v>
      </c>
      <c r="AA109" s="139">
        <f>Zostavy!H117</f>
        <v>0</v>
      </c>
      <c r="AB109" s="139">
        <f>SUMIFS(Zostavy!$J$90:$J$123,Zostavy!$H$90:$H$123,Zostavy!H117)*Zostavy!$K$125</f>
        <v>0</v>
      </c>
      <c r="AD109" s="139">
        <f>Zostavy!N117</f>
        <v>0</v>
      </c>
      <c r="AE109" s="139">
        <f>SUMIFS(Zostavy!$P$90:$P$123,Zostavy!$N$90:$N$123,Zostavy!N117)*Zostavy!$Q$125</f>
        <v>0</v>
      </c>
    </row>
    <row r="110" spans="1:31" ht="14.15" x14ac:dyDescent="0.35">
      <c r="A110" s="90"/>
      <c r="B110" s="99">
        <v>3510</v>
      </c>
      <c r="C110" s="90" t="s">
        <v>63</v>
      </c>
      <c r="D110" s="90">
        <f>Cenník[[#This Row],[Kód]]</f>
        <v>3510</v>
      </c>
      <c r="E110" s="100">
        <v>0.34</v>
      </c>
      <c r="F110" s="90"/>
      <c r="G110" s="90" t="s">
        <v>223</v>
      </c>
      <c r="H110" s="90"/>
      <c r="I110" s="101">
        <f>Cenník[[#This Row],[Kód]]</f>
        <v>3510</v>
      </c>
      <c r="J110" s="102">
        <f>SUM(Výskyt[[#This Row],[1]:[10]])</f>
        <v>0</v>
      </c>
      <c r="K110" s="102" t="str">
        <f>IFERROR(RANK(Výskyt[[#This Row],[kód-P]],Výskyt[kód-P],1),"")</f>
        <v/>
      </c>
      <c r="L110" s="102" t="str">
        <f>IF(Výskyt[[#This Row],[ks]]&gt;0,Výskyt[[#This Row],[Kód]],"")</f>
        <v/>
      </c>
      <c r="M110" s="102" t="str">
        <f>IFERROR(VLOOKUP(Výskyt[[#This Row],[Kód]],zostava1[],2,0),"")</f>
        <v/>
      </c>
      <c r="N110" s="102" t="str">
        <f>IFERROR(VLOOKUP(Výskyt[[#This Row],[Kód]],zostava2[],2,0),"")</f>
        <v/>
      </c>
      <c r="O110" s="102" t="str">
        <f>IFERROR(VLOOKUP(Výskyt[[#This Row],[Kód]],zostava3[],2,0),"")</f>
        <v/>
      </c>
      <c r="P110" s="102" t="str">
        <f>IFERROR(VLOOKUP(Výskyt[[#This Row],[Kód]],zostava4[],2,0),"")</f>
        <v/>
      </c>
      <c r="Q110" s="102" t="str">
        <f>IFERROR(VLOOKUP(Výskyt[[#This Row],[Kód]],zostava5[],2,0),"")</f>
        <v/>
      </c>
      <c r="R110" s="102" t="str">
        <f>IFERROR(VLOOKUP(Výskyt[[#This Row],[Kód]],zostava6[],2,0),"")</f>
        <v/>
      </c>
      <c r="S110" s="102" t="str">
        <f>IFERROR(VLOOKUP(Výskyt[[#This Row],[Kód]],zostava7[],2,0),"")</f>
        <v/>
      </c>
      <c r="T110" s="102" t="str">
        <f>IFERROR(VLOOKUP(Výskyt[[#This Row],[Kód]],zostava8[],2,0),"")</f>
        <v/>
      </c>
      <c r="U110" s="102" t="str">
        <f>IFERROR(VLOOKUP(Výskyt[[#This Row],[Kód]],zostava9[],2,0),"")</f>
        <v/>
      </c>
      <c r="V110" s="103" t="str">
        <f>IFERROR(VLOOKUP(Výskyt[[#This Row],[Kód]],zostava10[],2,0),"")</f>
        <v/>
      </c>
      <c r="W110" s="90"/>
      <c r="X110" s="138">
        <f>Zostavy!B118</f>
        <v>0</v>
      </c>
      <c r="Y110" s="138">
        <f>SUMIFS(Zostavy!$D$90:$D$123,Zostavy!$B$90:$B$123,Zostavy!B118)*Zostavy!$E$125</f>
        <v>0</v>
      </c>
      <c r="AA110" s="138">
        <f>Zostavy!H118</f>
        <v>0</v>
      </c>
      <c r="AB110" s="138">
        <f>SUMIFS(Zostavy!$J$90:$J$123,Zostavy!$H$90:$H$123,Zostavy!H118)*Zostavy!$K$125</f>
        <v>0</v>
      </c>
      <c r="AD110" s="138">
        <f>Zostavy!N118</f>
        <v>0</v>
      </c>
      <c r="AE110" s="138">
        <f>SUMIFS(Zostavy!$P$90:$P$123,Zostavy!$N$90:$N$123,Zostavy!N118)*Zostavy!$Q$125</f>
        <v>0</v>
      </c>
    </row>
    <row r="111" spans="1:31" ht="14.15" x14ac:dyDescent="0.35">
      <c r="A111" s="90"/>
      <c r="B111" s="99">
        <v>3520</v>
      </c>
      <c r="C111" s="90" t="s">
        <v>45</v>
      </c>
      <c r="D111" s="90">
        <f>Cenník[[#This Row],[Kód]]</f>
        <v>3520</v>
      </c>
      <c r="E111" s="100">
        <v>1.57</v>
      </c>
      <c r="F111" s="90"/>
      <c r="G111" s="90" t="s">
        <v>224</v>
      </c>
      <c r="H111" s="90"/>
      <c r="I111" s="101">
        <f>Cenník[[#This Row],[Kód]]</f>
        <v>3520</v>
      </c>
      <c r="J111" s="102">
        <f>SUM(Výskyt[[#This Row],[1]:[10]])</f>
        <v>0</v>
      </c>
      <c r="K111" s="102" t="str">
        <f>IFERROR(RANK(Výskyt[[#This Row],[kód-P]],Výskyt[kód-P],1),"")</f>
        <v/>
      </c>
      <c r="L111" s="102" t="str">
        <f>IF(Výskyt[[#This Row],[ks]]&gt;0,Výskyt[[#This Row],[Kód]],"")</f>
        <v/>
      </c>
      <c r="M111" s="102" t="str">
        <f>IFERROR(VLOOKUP(Výskyt[[#This Row],[Kód]],zostava1[],2,0),"")</f>
        <v/>
      </c>
      <c r="N111" s="102" t="str">
        <f>IFERROR(VLOOKUP(Výskyt[[#This Row],[Kód]],zostava2[],2,0),"")</f>
        <v/>
      </c>
      <c r="O111" s="102" t="str">
        <f>IFERROR(VLOOKUP(Výskyt[[#This Row],[Kód]],zostava3[],2,0),"")</f>
        <v/>
      </c>
      <c r="P111" s="102" t="str">
        <f>IFERROR(VLOOKUP(Výskyt[[#This Row],[Kód]],zostava4[],2,0),"")</f>
        <v/>
      </c>
      <c r="Q111" s="102" t="str">
        <f>IFERROR(VLOOKUP(Výskyt[[#This Row],[Kód]],zostava5[],2,0),"")</f>
        <v/>
      </c>
      <c r="R111" s="102" t="str">
        <f>IFERROR(VLOOKUP(Výskyt[[#This Row],[Kód]],zostava6[],2,0),"")</f>
        <v/>
      </c>
      <c r="S111" s="102" t="str">
        <f>IFERROR(VLOOKUP(Výskyt[[#This Row],[Kód]],zostava7[],2,0),"")</f>
        <v/>
      </c>
      <c r="T111" s="102" t="str">
        <f>IFERROR(VLOOKUP(Výskyt[[#This Row],[Kód]],zostava8[],2,0),"")</f>
        <v/>
      </c>
      <c r="U111" s="102" t="str">
        <f>IFERROR(VLOOKUP(Výskyt[[#This Row],[Kód]],zostava9[],2,0),"")</f>
        <v/>
      </c>
      <c r="V111" s="103" t="str">
        <f>IFERROR(VLOOKUP(Výskyt[[#This Row],[Kód]],zostava10[],2,0),"")</f>
        <v/>
      </c>
      <c r="W111" s="90"/>
      <c r="X111" s="139">
        <f>Zostavy!B119</f>
        <v>0</v>
      </c>
      <c r="Y111" s="139">
        <f>SUMIFS(Zostavy!$D$90:$D$123,Zostavy!$B$90:$B$123,Zostavy!B119)*Zostavy!$E$125</f>
        <v>0</v>
      </c>
      <c r="AA111" s="139">
        <f>Zostavy!H119</f>
        <v>0</v>
      </c>
      <c r="AB111" s="139">
        <f>SUMIFS(Zostavy!$J$90:$J$123,Zostavy!$H$90:$H$123,Zostavy!H119)*Zostavy!$K$125</f>
        <v>0</v>
      </c>
      <c r="AD111" s="139">
        <f>Zostavy!N119</f>
        <v>0</v>
      </c>
      <c r="AE111" s="139">
        <f>SUMIFS(Zostavy!$P$90:$P$123,Zostavy!$N$90:$N$123,Zostavy!N119)*Zostavy!$Q$125</f>
        <v>0</v>
      </c>
    </row>
    <row r="112" spans="1:31" ht="14.15" x14ac:dyDescent="0.35">
      <c r="A112" s="90"/>
      <c r="B112" s="99">
        <v>3530</v>
      </c>
      <c r="C112" s="90" t="s">
        <v>47</v>
      </c>
      <c r="D112" s="90">
        <f>Cenník[[#This Row],[Kód]]</f>
        <v>3530</v>
      </c>
      <c r="E112" s="100">
        <v>1.57</v>
      </c>
      <c r="F112" s="90"/>
      <c r="G112" s="90" t="s">
        <v>225</v>
      </c>
      <c r="H112" s="90"/>
      <c r="I112" s="101">
        <f>Cenník[[#This Row],[Kód]]</f>
        <v>3530</v>
      </c>
      <c r="J112" s="102">
        <f>SUM(Výskyt[[#This Row],[1]:[10]])</f>
        <v>0</v>
      </c>
      <c r="K112" s="102" t="str">
        <f>IFERROR(RANK(Výskyt[[#This Row],[kód-P]],Výskyt[kód-P],1),"")</f>
        <v/>
      </c>
      <c r="L112" s="102" t="str">
        <f>IF(Výskyt[[#This Row],[ks]]&gt;0,Výskyt[[#This Row],[Kód]],"")</f>
        <v/>
      </c>
      <c r="M112" s="102" t="str">
        <f>IFERROR(VLOOKUP(Výskyt[[#This Row],[Kód]],zostava1[],2,0),"")</f>
        <v/>
      </c>
      <c r="N112" s="102" t="str">
        <f>IFERROR(VLOOKUP(Výskyt[[#This Row],[Kód]],zostava2[],2,0),"")</f>
        <v/>
      </c>
      <c r="O112" s="102" t="str">
        <f>IFERROR(VLOOKUP(Výskyt[[#This Row],[Kód]],zostava3[],2,0),"")</f>
        <v/>
      </c>
      <c r="P112" s="102" t="str">
        <f>IFERROR(VLOOKUP(Výskyt[[#This Row],[Kód]],zostava4[],2,0),"")</f>
        <v/>
      </c>
      <c r="Q112" s="102" t="str">
        <f>IFERROR(VLOOKUP(Výskyt[[#This Row],[Kód]],zostava5[],2,0),"")</f>
        <v/>
      </c>
      <c r="R112" s="102" t="str">
        <f>IFERROR(VLOOKUP(Výskyt[[#This Row],[Kód]],zostava6[],2,0),"")</f>
        <v/>
      </c>
      <c r="S112" s="102" t="str">
        <f>IFERROR(VLOOKUP(Výskyt[[#This Row],[Kód]],zostava7[],2,0),"")</f>
        <v/>
      </c>
      <c r="T112" s="102" t="str">
        <f>IFERROR(VLOOKUP(Výskyt[[#This Row],[Kód]],zostava8[],2,0),"")</f>
        <v/>
      </c>
      <c r="U112" s="102" t="str">
        <f>IFERROR(VLOOKUP(Výskyt[[#This Row],[Kód]],zostava9[],2,0),"")</f>
        <v/>
      </c>
      <c r="V112" s="103" t="str">
        <f>IFERROR(VLOOKUP(Výskyt[[#This Row],[Kód]],zostava10[],2,0),"")</f>
        <v/>
      </c>
      <c r="W112" s="90"/>
      <c r="X112" s="138">
        <f>Zostavy!B120</f>
        <v>0</v>
      </c>
      <c r="Y112" s="138">
        <f>SUMIFS(Zostavy!$D$90:$D$123,Zostavy!$B$90:$B$123,Zostavy!B120)*Zostavy!$E$125</f>
        <v>0</v>
      </c>
      <c r="AA112" s="138">
        <f>Zostavy!H120</f>
        <v>0</v>
      </c>
      <c r="AB112" s="138">
        <f>SUMIFS(Zostavy!$J$90:$J$123,Zostavy!$H$90:$H$123,Zostavy!H120)*Zostavy!$K$125</f>
        <v>0</v>
      </c>
      <c r="AD112" s="138">
        <f>Zostavy!N120</f>
        <v>0</v>
      </c>
      <c r="AE112" s="138">
        <f>SUMIFS(Zostavy!$P$90:$P$123,Zostavy!$N$90:$N$123,Zostavy!N120)*Zostavy!$Q$125</f>
        <v>0</v>
      </c>
    </row>
    <row r="113" spans="1:31" ht="14.15" x14ac:dyDescent="0.35">
      <c r="A113" s="90"/>
      <c r="B113" s="99">
        <v>3535</v>
      </c>
      <c r="C113" s="90" t="s">
        <v>49</v>
      </c>
      <c r="D113" s="90">
        <f>Cenník[[#This Row],[Kód]]</f>
        <v>3535</v>
      </c>
      <c r="E113" s="100">
        <v>0.94</v>
      </c>
      <c r="F113" s="90"/>
      <c r="G113" s="90" t="s">
        <v>226</v>
      </c>
      <c r="H113" s="90"/>
      <c r="I113" s="101">
        <f>Cenník[[#This Row],[Kód]]</f>
        <v>3535</v>
      </c>
      <c r="J113" s="102">
        <f>SUM(Výskyt[[#This Row],[1]:[10]])</f>
        <v>0</v>
      </c>
      <c r="K113" s="102" t="str">
        <f>IFERROR(RANK(Výskyt[[#This Row],[kód-P]],Výskyt[kód-P],1),"")</f>
        <v/>
      </c>
      <c r="L113" s="102" t="str">
        <f>IF(Výskyt[[#This Row],[ks]]&gt;0,Výskyt[[#This Row],[Kód]],"")</f>
        <v/>
      </c>
      <c r="M113" s="102" t="str">
        <f>IFERROR(VLOOKUP(Výskyt[[#This Row],[Kód]],zostava1[],2,0),"")</f>
        <v/>
      </c>
      <c r="N113" s="102" t="str">
        <f>IFERROR(VLOOKUP(Výskyt[[#This Row],[Kód]],zostava2[],2,0),"")</f>
        <v/>
      </c>
      <c r="O113" s="102" t="str">
        <f>IFERROR(VLOOKUP(Výskyt[[#This Row],[Kód]],zostava3[],2,0),"")</f>
        <v/>
      </c>
      <c r="P113" s="102" t="str">
        <f>IFERROR(VLOOKUP(Výskyt[[#This Row],[Kód]],zostava4[],2,0),"")</f>
        <v/>
      </c>
      <c r="Q113" s="102" t="str">
        <f>IFERROR(VLOOKUP(Výskyt[[#This Row],[Kód]],zostava5[],2,0),"")</f>
        <v/>
      </c>
      <c r="R113" s="102" t="str">
        <f>IFERROR(VLOOKUP(Výskyt[[#This Row],[Kód]],zostava6[],2,0),"")</f>
        <v/>
      </c>
      <c r="S113" s="102" t="str">
        <f>IFERROR(VLOOKUP(Výskyt[[#This Row],[Kód]],zostava7[],2,0),"")</f>
        <v/>
      </c>
      <c r="T113" s="102" t="str">
        <f>IFERROR(VLOOKUP(Výskyt[[#This Row],[Kód]],zostava8[],2,0),"")</f>
        <v/>
      </c>
      <c r="U113" s="102" t="str">
        <f>IFERROR(VLOOKUP(Výskyt[[#This Row],[Kód]],zostava9[],2,0),"")</f>
        <v/>
      </c>
      <c r="V113" s="103" t="str">
        <f>IFERROR(VLOOKUP(Výskyt[[#This Row],[Kód]],zostava10[],2,0),"")</f>
        <v/>
      </c>
      <c r="W113" s="90"/>
      <c r="X113" s="139">
        <f>Zostavy!B121</f>
        <v>0</v>
      </c>
      <c r="Y113" s="139">
        <f>SUMIFS(Zostavy!$D$90:$D$123,Zostavy!$B$90:$B$123,Zostavy!B121)*Zostavy!$E$125</f>
        <v>0</v>
      </c>
      <c r="AA113" s="139">
        <f>Zostavy!H121</f>
        <v>0</v>
      </c>
      <c r="AB113" s="139">
        <f>SUMIFS(Zostavy!$J$90:$J$123,Zostavy!$H$90:$H$123,Zostavy!H121)*Zostavy!$K$125</f>
        <v>0</v>
      </c>
      <c r="AD113" s="139">
        <f>Zostavy!N121</f>
        <v>0</v>
      </c>
      <c r="AE113" s="139">
        <f>SUMIFS(Zostavy!$P$90:$P$123,Zostavy!$N$90:$N$123,Zostavy!N121)*Zostavy!$Q$125</f>
        <v>0</v>
      </c>
    </row>
    <row r="114" spans="1:31" ht="14.15" x14ac:dyDescent="0.35">
      <c r="A114" s="90"/>
      <c r="B114" s="99">
        <v>3540</v>
      </c>
      <c r="C114" s="90" t="s">
        <v>51</v>
      </c>
      <c r="D114" s="90">
        <f>Cenník[[#This Row],[Kód]]</f>
        <v>3540</v>
      </c>
      <c r="E114" s="100">
        <v>0.94</v>
      </c>
      <c r="F114" s="90"/>
      <c r="G114" s="90" t="s">
        <v>227</v>
      </c>
      <c r="H114" s="90"/>
      <c r="I114" s="101">
        <f>Cenník[[#This Row],[Kód]]</f>
        <v>3540</v>
      </c>
      <c r="J114" s="102">
        <f>SUM(Výskyt[[#This Row],[1]:[10]])</f>
        <v>0</v>
      </c>
      <c r="K114" s="102" t="str">
        <f>IFERROR(RANK(Výskyt[[#This Row],[kód-P]],Výskyt[kód-P],1),"")</f>
        <v/>
      </c>
      <c r="L114" s="102" t="str">
        <f>IF(Výskyt[[#This Row],[ks]]&gt;0,Výskyt[[#This Row],[Kód]],"")</f>
        <v/>
      </c>
      <c r="M114" s="102" t="str">
        <f>IFERROR(VLOOKUP(Výskyt[[#This Row],[Kód]],zostava1[],2,0),"")</f>
        <v/>
      </c>
      <c r="N114" s="102" t="str">
        <f>IFERROR(VLOOKUP(Výskyt[[#This Row],[Kód]],zostava2[],2,0),"")</f>
        <v/>
      </c>
      <c r="O114" s="102" t="str">
        <f>IFERROR(VLOOKUP(Výskyt[[#This Row],[Kód]],zostava3[],2,0),"")</f>
        <v/>
      </c>
      <c r="P114" s="102" t="str">
        <f>IFERROR(VLOOKUP(Výskyt[[#This Row],[Kód]],zostava4[],2,0),"")</f>
        <v/>
      </c>
      <c r="Q114" s="102" t="str">
        <f>IFERROR(VLOOKUP(Výskyt[[#This Row],[Kód]],zostava5[],2,0),"")</f>
        <v/>
      </c>
      <c r="R114" s="102" t="str">
        <f>IFERROR(VLOOKUP(Výskyt[[#This Row],[Kód]],zostava6[],2,0),"")</f>
        <v/>
      </c>
      <c r="S114" s="102" t="str">
        <f>IFERROR(VLOOKUP(Výskyt[[#This Row],[Kód]],zostava7[],2,0),"")</f>
        <v/>
      </c>
      <c r="T114" s="102" t="str">
        <f>IFERROR(VLOOKUP(Výskyt[[#This Row],[Kód]],zostava8[],2,0),"")</f>
        <v/>
      </c>
      <c r="U114" s="102" t="str">
        <f>IFERROR(VLOOKUP(Výskyt[[#This Row],[Kód]],zostava9[],2,0),"")</f>
        <v/>
      </c>
      <c r="V114" s="103" t="str">
        <f>IFERROR(VLOOKUP(Výskyt[[#This Row],[Kód]],zostava10[],2,0),"")</f>
        <v/>
      </c>
      <c r="W114" s="90"/>
      <c r="X114" s="138">
        <f>Zostavy!B122</f>
        <v>0</v>
      </c>
      <c r="Y114" s="138">
        <f>SUMIFS(Zostavy!$D$90:$D$123,Zostavy!$B$90:$B$123,Zostavy!B122)*Zostavy!$E$125</f>
        <v>0</v>
      </c>
      <c r="AA114" s="138">
        <f>Zostavy!H122</f>
        <v>0</v>
      </c>
      <c r="AB114" s="138">
        <f>SUMIFS(Zostavy!$J$90:$J$123,Zostavy!$H$90:$H$123,Zostavy!H122)*Zostavy!$K$125</f>
        <v>0</v>
      </c>
      <c r="AD114" s="138">
        <f>Zostavy!N122</f>
        <v>0</v>
      </c>
      <c r="AE114" s="138">
        <f>SUMIFS(Zostavy!$P$90:$P$123,Zostavy!$N$90:$N$123,Zostavy!N122)*Zostavy!$Q$125</f>
        <v>0</v>
      </c>
    </row>
    <row r="115" spans="1:31" ht="14.15" x14ac:dyDescent="0.35">
      <c r="A115" s="90"/>
      <c r="B115" s="99">
        <v>3545</v>
      </c>
      <c r="C115" s="90" t="s">
        <v>53</v>
      </c>
      <c r="D115" s="90">
        <f>Cenník[[#This Row],[Kód]]</f>
        <v>3545</v>
      </c>
      <c r="E115" s="100">
        <v>0.94</v>
      </c>
      <c r="F115" s="90"/>
      <c r="G115" s="90" t="s">
        <v>228</v>
      </c>
      <c r="H115" s="90"/>
      <c r="I115" s="101">
        <f>Cenník[[#This Row],[Kód]]</f>
        <v>3545</v>
      </c>
      <c r="J115" s="102">
        <f>SUM(Výskyt[[#This Row],[1]:[10]])</f>
        <v>0</v>
      </c>
      <c r="K115" s="102" t="str">
        <f>IFERROR(RANK(Výskyt[[#This Row],[kód-P]],Výskyt[kód-P],1),"")</f>
        <v/>
      </c>
      <c r="L115" s="102" t="str">
        <f>IF(Výskyt[[#This Row],[ks]]&gt;0,Výskyt[[#This Row],[Kód]],"")</f>
        <v/>
      </c>
      <c r="M115" s="102" t="str">
        <f>IFERROR(VLOOKUP(Výskyt[[#This Row],[Kód]],zostava1[],2,0),"")</f>
        <v/>
      </c>
      <c r="N115" s="102" t="str">
        <f>IFERROR(VLOOKUP(Výskyt[[#This Row],[Kód]],zostava2[],2,0),"")</f>
        <v/>
      </c>
      <c r="O115" s="102" t="str">
        <f>IFERROR(VLOOKUP(Výskyt[[#This Row],[Kód]],zostava3[],2,0),"")</f>
        <v/>
      </c>
      <c r="P115" s="102" t="str">
        <f>IFERROR(VLOOKUP(Výskyt[[#This Row],[Kód]],zostava4[],2,0),"")</f>
        <v/>
      </c>
      <c r="Q115" s="102" t="str">
        <f>IFERROR(VLOOKUP(Výskyt[[#This Row],[Kód]],zostava5[],2,0),"")</f>
        <v/>
      </c>
      <c r="R115" s="102" t="str">
        <f>IFERROR(VLOOKUP(Výskyt[[#This Row],[Kód]],zostava6[],2,0),"")</f>
        <v/>
      </c>
      <c r="S115" s="102" t="str">
        <f>IFERROR(VLOOKUP(Výskyt[[#This Row],[Kód]],zostava7[],2,0),"")</f>
        <v/>
      </c>
      <c r="T115" s="102" t="str">
        <f>IFERROR(VLOOKUP(Výskyt[[#This Row],[Kód]],zostava8[],2,0),"")</f>
        <v/>
      </c>
      <c r="U115" s="102" t="str">
        <f>IFERROR(VLOOKUP(Výskyt[[#This Row],[Kód]],zostava9[],2,0),"")</f>
        <v/>
      </c>
      <c r="V115" s="103" t="str">
        <f>IFERROR(VLOOKUP(Výskyt[[#This Row],[Kód]],zostava10[],2,0),"")</f>
        <v/>
      </c>
      <c r="W115" s="90"/>
      <c r="X115" s="144">
        <f>Zostavy!B123</f>
        <v>0</v>
      </c>
      <c r="Y115" s="144">
        <f>SUMIFS(Zostavy!$D$90:$D$123,Zostavy!$B$90:$B$123,Zostavy!B123)*Zostavy!$E$125</f>
        <v>0</v>
      </c>
      <c r="AA115" s="144">
        <f>Zostavy!H123</f>
        <v>0</v>
      </c>
      <c r="AB115" s="144">
        <f>SUMIFS(Zostavy!$J$90:$J$123,Zostavy!$H$90:$H$123,Zostavy!H123)*Zostavy!$K$125</f>
        <v>0</v>
      </c>
      <c r="AD115" s="144">
        <f>Zostavy!N123</f>
        <v>0</v>
      </c>
      <c r="AE115" s="144">
        <f>SUMIFS(Zostavy!$P$90:$P$123,Zostavy!$N$90:$N$123,Zostavy!N123)*Zostavy!$Q$125</f>
        <v>0</v>
      </c>
    </row>
    <row r="116" spans="1:31" x14ac:dyDescent="0.35">
      <c r="A116" s="90"/>
      <c r="B116" s="99">
        <v>3591</v>
      </c>
      <c r="C116" s="90" t="s">
        <v>81</v>
      </c>
      <c r="D116" s="90">
        <f>Cenník[[#This Row],[Kód]]</f>
        <v>3591</v>
      </c>
      <c r="E116" s="100">
        <v>4.49</v>
      </c>
      <c r="F116" s="90"/>
      <c r="G116" s="90" t="s">
        <v>229</v>
      </c>
      <c r="H116" s="90"/>
      <c r="I116" s="101">
        <f>Cenník[[#This Row],[Kód]]</f>
        <v>3591</v>
      </c>
      <c r="J116" s="102">
        <f>SUM(Výskyt[[#This Row],[1]:[10]])</f>
        <v>0</v>
      </c>
      <c r="K116" s="102" t="str">
        <f>IFERROR(RANK(Výskyt[[#This Row],[kód-P]],Výskyt[kód-P],1),"")</f>
        <v/>
      </c>
      <c r="L116" s="102" t="str">
        <f>IF(Výskyt[[#This Row],[ks]]&gt;0,Výskyt[[#This Row],[Kód]],"")</f>
        <v/>
      </c>
      <c r="M116" s="102" t="str">
        <f>IFERROR(VLOOKUP(Výskyt[[#This Row],[Kód]],zostava1[],2,0),"")</f>
        <v/>
      </c>
      <c r="N116" s="102" t="str">
        <f>IFERROR(VLOOKUP(Výskyt[[#This Row],[Kód]],zostava2[],2,0),"")</f>
        <v/>
      </c>
      <c r="O116" s="102" t="str">
        <f>IFERROR(VLOOKUP(Výskyt[[#This Row],[Kód]],zostava3[],2,0),"")</f>
        <v/>
      </c>
      <c r="P116" s="102" t="str">
        <f>IFERROR(VLOOKUP(Výskyt[[#This Row],[Kód]],zostava4[],2,0),"")</f>
        <v/>
      </c>
      <c r="Q116" s="102" t="str">
        <f>IFERROR(VLOOKUP(Výskyt[[#This Row],[Kód]],zostava5[],2,0),"")</f>
        <v/>
      </c>
      <c r="R116" s="102" t="str">
        <f>IFERROR(VLOOKUP(Výskyt[[#This Row],[Kód]],zostava6[],2,0),"")</f>
        <v/>
      </c>
      <c r="S116" s="102" t="str">
        <f>IFERROR(VLOOKUP(Výskyt[[#This Row],[Kód]],zostava7[],2,0),"")</f>
        <v/>
      </c>
      <c r="T116" s="102" t="str">
        <f>IFERROR(VLOOKUP(Výskyt[[#This Row],[Kód]],zostava8[],2,0),"")</f>
        <v/>
      </c>
      <c r="U116" s="102" t="str">
        <f>IFERROR(VLOOKUP(Výskyt[[#This Row],[Kód]],zostava9[],2,0),"")</f>
        <v/>
      </c>
      <c r="V116" s="103" t="str">
        <f>IFERROR(VLOOKUP(Výskyt[[#This Row],[Kód]],zostava10[],2,0),"")</f>
        <v/>
      </c>
      <c r="W116" s="90"/>
    </row>
    <row r="117" spans="1:31" x14ac:dyDescent="0.35">
      <c r="A117" s="90"/>
      <c r="B117" s="99">
        <v>3592</v>
      </c>
      <c r="C117" s="90" t="s">
        <v>83</v>
      </c>
      <c r="D117" s="90">
        <f>Cenník[[#This Row],[Kód]]</f>
        <v>3592</v>
      </c>
      <c r="E117" s="100">
        <v>2.75</v>
      </c>
      <c r="F117" s="90"/>
      <c r="G117" s="90" t="s">
        <v>230</v>
      </c>
      <c r="H117" s="90"/>
      <c r="I117" s="101">
        <f>Cenník[[#This Row],[Kód]]</f>
        <v>3592</v>
      </c>
      <c r="J117" s="102">
        <f>SUM(Výskyt[[#This Row],[1]:[10]])</f>
        <v>0</v>
      </c>
      <c r="K117" s="102" t="str">
        <f>IFERROR(RANK(Výskyt[[#This Row],[kód-P]],Výskyt[kód-P],1),"")</f>
        <v/>
      </c>
      <c r="L117" s="102" t="str">
        <f>IF(Výskyt[[#This Row],[ks]]&gt;0,Výskyt[[#This Row],[Kód]],"")</f>
        <v/>
      </c>
      <c r="M117" s="102" t="str">
        <f>IFERROR(VLOOKUP(Výskyt[[#This Row],[Kód]],zostava1[],2,0),"")</f>
        <v/>
      </c>
      <c r="N117" s="102" t="str">
        <f>IFERROR(VLOOKUP(Výskyt[[#This Row],[Kód]],zostava2[],2,0),"")</f>
        <v/>
      </c>
      <c r="O117" s="102" t="str">
        <f>IFERROR(VLOOKUP(Výskyt[[#This Row],[Kód]],zostava3[],2,0),"")</f>
        <v/>
      </c>
      <c r="P117" s="102" t="str">
        <f>IFERROR(VLOOKUP(Výskyt[[#This Row],[Kód]],zostava4[],2,0),"")</f>
        <v/>
      </c>
      <c r="Q117" s="102" t="str">
        <f>IFERROR(VLOOKUP(Výskyt[[#This Row],[Kód]],zostava5[],2,0),"")</f>
        <v/>
      </c>
      <c r="R117" s="102" t="str">
        <f>IFERROR(VLOOKUP(Výskyt[[#This Row],[Kód]],zostava6[],2,0),"")</f>
        <v/>
      </c>
      <c r="S117" s="102" t="str">
        <f>IFERROR(VLOOKUP(Výskyt[[#This Row],[Kód]],zostava7[],2,0),"")</f>
        <v/>
      </c>
      <c r="T117" s="102" t="str">
        <f>IFERROR(VLOOKUP(Výskyt[[#This Row],[Kód]],zostava8[],2,0),"")</f>
        <v/>
      </c>
      <c r="U117" s="102" t="str">
        <f>IFERROR(VLOOKUP(Výskyt[[#This Row],[Kód]],zostava9[],2,0),"")</f>
        <v/>
      </c>
      <c r="V117" s="103" t="str">
        <f>IFERROR(VLOOKUP(Výskyt[[#This Row],[Kód]],zostava10[],2,0),"")</f>
        <v/>
      </c>
      <c r="W117" s="90"/>
      <c r="X117" s="185" t="str">
        <f>Zostavy!$E$129</f>
        <v>9.ročník</v>
      </c>
      <c r="Y117" s="185"/>
    </row>
    <row r="118" spans="1:31" ht="14.15" x14ac:dyDescent="0.35">
      <c r="A118" s="90"/>
      <c r="B118" s="99">
        <v>3605</v>
      </c>
      <c r="C118" s="90" t="s">
        <v>69</v>
      </c>
      <c r="D118" s="90">
        <f>Cenník[[#This Row],[Kód]]</f>
        <v>3605</v>
      </c>
      <c r="E118" s="100">
        <v>2.56</v>
      </c>
      <c r="F118" s="90"/>
      <c r="G118" s="90" t="s">
        <v>231</v>
      </c>
      <c r="H118" s="90"/>
      <c r="I118" s="101">
        <f>Cenník[[#This Row],[Kód]]</f>
        <v>3605</v>
      </c>
      <c r="J118" s="102">
        <f>SUM(Výskyt[[#This Row],[1]:[10]])</f>
        <v>0</v>
      </c>
      <c r="K118" s="102" t="str">
        <f>IFERROR(RANK(Výskyt[[#This Row],[kód-P]],Výskyt[kód-P],1),"")</f>
        <v/>
      </c>
      <c r="L118" s="102" t="str">
        <f>IF(Výskyt[[#This Row],[ks]]&gt;0,Výskyt[[#This Row],[Kód]],"")</f>
        <v/>
      </c>
      <c r="M118" s="102" t="str">
        <f>IFERROR(VLOOKUP(Výskyt[[#This Row],[Kód]],zostava1[],2,0),"")</f>
        <v/>
      </c>
      <c r="N118" s="102" t="str">
        <f>IFERROR(VLOOKUP(Výskyt[[#This Row],[Kód]],zostava2[],2,0),"")</f>
        <v/>
      </c>
      <c r="O118" s="102" t="str">
        <f>IFERROR(VLOOKUP(Výskyt[[#This Row],[Kód]],zostava3[],2,0),"")</f>
        <v/>
      </c>
      <c r="P118" s="102" t="str">
        <f>IFERROR(VLOOKUP(Výskyt[[#This Row],[Kód]],zostava4[],2,0),"")</f>
        <v/>
      </c>
      <c r="Q118" s="102" t="str">
        <f>IFERROR(VLOOKUP(Výskyt[[#This Row],[Kód]],zostava5[],2,0),"")</f>
        <v/>
      </c>
      <c r="R118" s="102" t="str">
        <f>IFERROR(VLOOKUP(Výskyt[[#This Row],[Kód]],zostava6[],2,0),"")</f>
        <v/>
      </c>
      <c r="S118" s="102" t="str">
        <f>IFERROR(VLOOKUP(Výskyt[[#This Row],[Kód]],zostava7[],2,0),"")</f>
        <v/>
      </c>
      <c r="T118" s="102" t="str">
        <f>IFERROR(VLOOKUP(Výskyt[[#This Row],[Kód]],zostava8[],2,0),"")</f>
        <v/>
      </c>
      <c r="U118" s="102" t="str">
        <f>IFERROR(VLOOKUP(Výskyt[[#This Row],[Kód]],zostava9[],2,0),"")</f>
        <v/>
      </c>
      <c r="V118" s="103" t="str">
        <f>IFERROR(VLOOKUP(Výskyt[[#This Row],[Kód]],zostava10[],2,0),"")</f>
        <v/>
      </c>
      <c r="W118" s="90"/>
      <c r="X118" s="131" t="s">
        <v>9</v>
      </c>
      <c r="Y118" s="131" t="s">
        <v>13</v>
      </c>
    </row>
    <row r="119" spans="1:31" ht="14.15" x14ac:dyDescent="0.35">
      <c r="A119" s="90"/>
      <c r="B119" s="99">
        <v>3615</v>
      </c>
      <c r="C119" s="90" t="s">
        <v>71</v>
      </c>
      <c r="D119" s="90">
        <f>Cenník[[#This Row],[Kód]]</f>
        <v>3615</v>
      </c>
      <c r="E119" s="100">
        <v>2.56</v>
      </c>
      <c r="F119" s="90"/>
      <c r="G119" s="90" t="s">
        <v>232</v>
      </c>
      <c r="H119" s="90"/>
      <c r="I119" s="101">
        <f>Cenník[[#This Row],[Kód]]</f>
        <v>3615</v>
      </c>
      <c r="J119" s="102">
        <f>SUM(Výskyt[[#This Row],[1]:[10]])</f>
        <v>0</v>
      </c>
      <c r="K119" s="102" t="str">
        <f>IFERROR(RANK(Výskyt[[#This Row],[kód-P]],Výskyt[kód-P],1),"")</f>
        <v/>
      </c>
      <c r="L119" s="102" t="str">
        <f>IF(Výskyt[[#This Row],[ks]]&gt;0,Výskyt[[#This Row],[Kód]],"")</f>
        <v/>
      </c>
      <c r="M119" s="102" t="str">
        <f>IFERROR(VLOOKUP(Výskyt[[#This Row],[Kód]],zostava1[],2,0),"")</f>
        <v/>
      </c>
      <c r="N119" s="102" t="str">
        <f>IFERROR(VLOOKUP(Výskyt[[#This Row],[Kód]],zostava2[],2,0),"")</f>
        <v/>
      </c>
      <c r="O119" s="102" t="str">
        <f>IFERROR(VLOOKUP(Výskyt[[#This Row],[Kód]],zostava3[],2,0),"")</f>
        <v/>
      </c>
      <c r="P119" s="102" t="str">
        <f>IFERROR(VLOOKUP(Výskyt[[#This Row],[Kód]],zostava4[],2,0),"")</f>
        <v/>
      </c>
      <c r="Q119" s="102" t="str">
        <f>IFERROR(VLOOKUP(Výskyt[[#This Row],[Kód]],zostava5[],2,0),"")</f>
        <v/>
      </c>
      <c r="R119" s="102" t="str">
        <f>IFERROR(VLOOKUP(Výskyt[[#This Row],[Kód]],zostava6[],2,0),"")</f>
        <v/>
      </c>
      <c r="S119" s="102" t="str">
        <f>IFERROR(VLOOKUP(Výskyt[[#This Row],[Kód]],zostava7[],2,0),"")</f>
        <v/>
      </c>
      <c r="T119" s="102" t="str">
        <f>IFERROR(VLOOKUP(Výskyt[[#This Row],[Kód]],zostava8[],2,0),"")</f>
        <v/>
      </c>
      <c r="U119" s="102" t="str">
        <f>IFERROR(VLOOKUP(Výskyt[[#This Row],[Kód]],zostava9[],2,0),"")</f>
        <v/>
      </c>
      <c r="V119" s="103" t="str">
        <f>IFERROR(VLOOKUP(Výskyt[[#This Row],[Kód]],zostava10[],2,0),"")</f>
        <v/>
      </c>
      <c r="W119" s="90"/>
      <c r="X119" s="138">
        <f>Zostavy!B132</f>
        <v>3185</v>
      </c>
      <c r="Y119" s="138">
        <f>SUMIFS(Zostavy!$D$132:$D$165,Zostavy!$B$132:$B$165,Zostavy!B132)*Zostavy!$E$167</f>
        <v>0</v>
      </c>
    </row>
    <row r="120" spans="1:31" ht="14.15" x14ac:dyDescent="0.35">
      <c r="A120" s="90"/>
      <c r="B120" s="99">
        <v>3620</v>
      </c>
      <c r="C120" s="90" t="s">
        <v>73</v>
      </c>
      <c r="D120" s="90">
        <f>Cenník[[#This Row],[Kód]]</f>
        <v>3620</v>
      </c>
      <c r="E120" s="100">
        <v>1.44</v>
      </c>
      <c r="F120" s="90"/>
      <c r="G120" s="90" t="s">
        <v>233</v>
      </c>
      <c r="H120" s="90"/>
      <c r="I120" s="101">
        <f>Cenník[[#This Row],[Kód]]</f>
        <v>3620</v>
      </c>
      <c r="J120" s="102">
        <f>SUM(Výskyt[[#This Row],[1]:[10]])</f>
        <v>0</v>
      </c>
      <c r="K120" s="102" t="str">
        <f>IFERROR(RANK(Výskyt[[#This Row],[kód-P]],Výskyt[kód-P],1),"")</f>
        <v/>
      </c>
      <c r="L120" s="102" t="str">
        <f>IF(Výskyt[[#This Row],[ks]]&gt;0,Výskyt[[#This Row],[Kód]],"")</f>
        <v/>
      </c>
      <c r="M120" s="102" t="str">
        <f>IFERROR(VLOOKUP(Výskyt[[#This Row],[Kód]],zostava1[],2,0),"")</f>
        <v/>
      </c>
      <c r="N120" s="102" t="str">
        <f>IFERROR(VLOOKUP(Výskyt[[#This Row],[Kód]],zostava2[],2,0),"")</f>
        <v/>
      </c>
      <c r="O120" s="102" t="str">
        <f>IFERROR(VLOOKUP(Výskyt[[#This Row],[Kód]],zostava3[],2,0),"")</f>
        <v/>
      </c>
      <c r="P120" s="102" t="str">
        <f>IFERROR(VLOOKUP(Výskyt[[#This Row],[Kód]],zostava4[],2,0),"")</f>
        <v/>
      </c>
      <c r="Q120" s="102" t="str">
        <f>IFERROR(VLOOKUP(Výskyt[[#This Row],[Kód]],zostava5[],2,0),"")</f>
        <v/>
      </c>
      <c r="R120" s="102" t="str">
        <f>IFERROR(VLOOKUP(Výskyt[[#This Row],[Kód]],zostava6[],2,0),"")</f>
        <v/>
      </c>
      <c r="S120" s="102" t="str">
        <f>IFERROR(VLOOKUP(Výskyt[[#This Row],[Kód]],zostava7[],2,0),"")</f>
        <v/>
      </c>
      <c r="T120" s="102" t="str">
        <f>IFERROR(VLOOKUP(Výskyt[[#This Row],[Kód]],zostava8[],2,0),"")</f>
        <v/>
      </c>
      <c r="U120" s="102" t="str">
        <f>IFERROR(VLOOKUP(Výskyt[[#This Row],[Kód]],zostava9[],2,0),"")</f>
        <v/>
      </c>
      <c r="V120" s="103" t="str">
        <f>IFERROR(VLOOKUP(Výskyt[[#This Row],[Kód]],zostava10[],2,0),"")</f>
        <v/>
      </c>
      <c r="W120" s="90"/>
      <c r="X120" s="139">
        <f>Zostavy!B133</f>
        <v>3190</v>
      </c>
      <c r="Y120" s="139">
        <f>SUMIFS(Zostavy!$D$132:$D$165,Zostavy!$B$132:$B$165,Zostavy!B133)*Zostavy!$E$167</f>
        <v>0</v>
      </c>
    </row>
    <row r="121" spans="1:31" ht="14.15" x14ac:dyDescent="0.35">
      <c r="A121" s="90"/>
      <c r="B121" s="99">
        <v>3630</v>
      </c>
      <c r="C121" s="90" t="s">
        <v>75</v>
      </c>
      <c r="D121" s="90">
        <f>Cenník[[#This Row],[Kód]]</f>
        <v>3630</v>
      </c>
      <c r="E121" s="100">
        <v>1.44</v>
      </c>
      <c r="F121" s="90"/>
      <c r="G121" s="90" t="s">
        <v>148</v>
      </c>
      <c r="H121" s="90"/>
      <c r="I121" s="101">
        <f>Cenník[[#This Row],[Kód]]</f>
        <v>3630</v>
      </c>
      <c r="J121" s="102">
        <f>SUM(Výskyt[[#This Row],[1]:[10]])</f>
        <v>0</v>
      </c>
      <c r="K121" s="102" t="str">
        <f>IFERROR(RANK(Výskyt[[#This Row],[kód-P]],Výskyt[kód-P],1),"")</f>
        <v/>
      </c>
      <c r="L121" s="102" t="str">
        <f>IF(Výskyt[[#This Row],[ks]]&gt;0,Výskyt[[#This Row],[Kód]],"")</f>
        <v/>
      </c>
      <c r="M121" s="102" t="str">
        <f>IFERROR(VLOOKUP(Výskyt[[#This Row],[Kód]],zostava1[],2,0),"")</f>
        <v/>
      </c>
      <c r="N121" s="102" t="str">
        <f>IFERROR(VLOOKUP(Výskyt[[#This Row],[Kód]],zostava2[],2,0),"")</f>
        <v/>
      </c>
      <c r="O121" s="102" t="str">
        <f>IFERROR(VLOOKUP(Výskyt[[#This Row],[Kód]],zostava3[],2,0),"")</f>
        <v/>
      </c>
      <c r="P121" s="102" t="str">
        <f>IFERROR(VLOOKUP(Výskyt[[#This Row],[Kód]],zostava4[],2,0),"")</f>
        <v/>
      </c>
      <c r="Q121" s="102" t="str">
        <f>IFERROR(VLOOKUP(Výskyt[[#This Row],[Kód]],zostava5[],2,0),"")</f>
        <v/>
      </c>
      <c r="R121" s="102" t="str">
        <f>IFERROR(VLOOKUP(Výskyt[[#This Row],[Kód]],zostava6[],2,0),"")</f>
        <v/>
      </c>
      <c r="S121" s="102" t="str">
        <f>IFERROR(VLOOKUP(Výskyt[[#This Row],[Kód]],zostava7[],2,0),"")</f>
        <v/>
      </c>
      <c r="T121" s="102" t="str">
        <f>IFERROR(VLOOKUP(Výskyt[[#This Row],[Kód]],zostava8[],2,0),"")</f>
        <v/>
      </c>
      <c r="U121" s="102" t="str">
        <f>IFERROR(VLOOKUP(Výskyt[[#This Row],[Kód]],zostava9[],2,0),"")</f>
        <v/>
      </c>
      <c r="V121" s="103" t="str">
        <f>IFERROR(VLOOKUP(Výskyt[[#This Row],[Kód]],zostava10[],2,0),"")</f>
        <v/>
      </c>
      <c r="W121" s="90"/>
      <c r="X121" s="138">
        <f>Zostavy!B134</f>
        <v>3225</v>
      </c>
      <c r="Y121" s="138">
        <f>SUMIFS(Zostavy!$D$132:$D$165,Zostavy!$B$132:$B$165,Zostavy!B134)*Zostavy!$E$167</f>
        <v>0</v>
      </c>
    </row>
    <row r="122" spans="1:31" ht="14.15" x14ac:dyDescent="0.35">
      <c r="A122" s="90"/>
      <c r="B122" s="99">
        <v>3635</v>
      </c>
      <c r="C122" s="90" t="s">
        <v>77</v>
      </c>
      <c r="D122" s="90">
        <f>Cenník[[#This Row],[Kód]]</f>
        <v>3635</v>
      </c>
      <c r="E122" s="100">
        <v>0.92</v>
      </c>
      <c r="F122" s="90"/>
      <c r="G122" s="90" t="s">
        <v>150</v>
      </c>
      <c r="H122" s="90"/>
      <c r="I122" s="101">
        <f>Cenník[[#This Row],[Kód]]</f>
        <v>3635</v>
      </c>
      <c r="J122" s="102">
        <f>SUM(Výskyt[[#This Row],[1]:[10]])</f>
        <v>0</v>
      </c>
      <c r="K122" s="102" t="str">
        <f>IFERROR(RANK(Výskyt[[#This Row],[kód-P]],Výskyt[kód-P],1),"")</f>
        <v/>
      </c>
      <c r="L122" s="102" t="str">
        <f>IF(Výskyt[[#This Row],[ks]]&gt;0,Výskyt[[#This Row],[Kód]],"")</f>
        <v/>
      </c>
      <c r="M122" s="102" t="str">
        <f>IFERROR(VLOOKUP(Výskyt[[#This Row],[Kód]],zostava1[],2,0),"")</f>
        <v/>
      </c>
      <c r="N122" s="102" t="str">
        <f>IFERROR(VLOOKUP(Výskyt[[#This Row],[Kód]],zostava2[],2,0),"")</f>
        <v/>
      </c>
      <c r="O122" s="102" t="str">
        <f>IFERROR(VLOOKUP(Výskyt[[#This Row],[Kód]],zostava3[],2,0),"")</f>
        <v/>
      </c>
      <c r="P122" s="102" t="str">
        <f>IFERROR(VLOOKUP(Výskyt[[#This Row],[Kód]],zostava4[],2,0),"")</f>
        <v/>
      </c>
      <c r="Q122" s="102" t="str">
        <f>IFERROR(VLOOKUP(Výskyt[[#This Row],[Kód]],zostava5[],2,0),"")</f>
        <v/>
      </c>
      <c r="R122" s="102" t="str">
        <f>IFERROR(VLOOKUP(Výskyt[[#This Row],[Kód]],zostava6[],2,0),"")</f>
        <v/>
      </c>
      <c r="S122" s="102" t="str">
        <f>IFERROR(VLOOKUP(Výskyt[[#This Row],[Kód]],zostava7[],2,0),"")</f>
        <v/>
      </c>
      <c r="T122" s="102" t="str">
        <f>IFERROR(VLOOKUP(Výskyt[[#This Row],[Kód]],zostava8[],2,0),"")</f>
        <v/>
      </c>
      <c r="U122" s="102" t="str">
        <f>IFERROR(VLOOKUP(Výskyt[[#This Row],[Kód]],zostava9[],2,0),"")</f>
        <v/>
      </c>
      <c r="V122" s="103" t="str">
        <f>IFERROR(VLOOKUP(Výskyt[[#This Row],[Kód]],zostava10[],2,0),"")</f>
        <v/>
      </c>
      <c r="W122" s="90"/>
      <c r="X122" s="139">
        <f>Zostavy!B135</f>
        <v>3122</v>
      </c>
      <c r="Y122" s="139">
        <f>SUMIFS(Zostavy!$D$132:$D$165,Zostavy!$B$132:$B$165,Zostavy!B135)*Zostavy!$E$167</f>
        <v>0</v>
      </c>
    </row>
    <row r="123" spans="1:31" ht="14.15" x14ac:dyDescent="0.35">
      <c r="A123" s="90"/>
      <c r="B123" s="99">
        <v>3641</v>
      </c>
      <c r="C123" s="90" t="s">
        <v>79</v>
      </c>
      <c r="D123" s="90">
        <f>Cenník[[#This Row],[Kód]]</f>
        <v>3641</v>
      </c>
      <c r="E123" s="100">
        <v>0.92</v>
      </c>
      <c r="F123" s="90"/>
      <c r="G123" s="90" t="s">
        <v>152</v>
      </c>
      <c r="H123" s="90"/>
      <c r="I123" s="101">
        <f>Cenník[[#This Row],[Kód]]</f>
        <v>3641</v>
      </c>
      <c r="J123" s="102">
        <f>SUM(Výskyt[[#This Row],[1]:[10]])</f>
        <v>0</v>
      </c>
      <c r="K123" s="102" t="str">
        <f>IFERROR(RANK(Výskyt[[#This Row],[kód-P]],Výskyt[kód-P],1),"")</f>
        <v/>
      </c>
      <c r="L123" s="102" t="str">
        <f>IF(Výskyt[[#This Row],[ks]]&gt;0,Výskyt[[#This Row],[Kód]],"")</f>
        <v/>
      </c>
      <c r="M123" s="102" t="str">
        <f>IFERROR(VLOOKUP(Výskyt[[#This Row],[Kód]],zostava1[],2,0),"")</f>
        <v/>
      </c>
      <c r="N123" s="102" t="str">
        <f>IFERROR(VLOOKUP(Výskyt[[#This Row],[Kód]],zostava2[],2,0),"")</f>
        <v/>
      </c>
      <c r="O123" s="102" t="str">
        <f>IFERROR(VLOOKUP(Výskyt[[#This Row],[Kód]],zostava3[],2,0),"")</f>
        <v/>
      </c>
      <c r="P123" s="102" t="str">
        <f>IFERROR(VLOOKUP(Výskyt[[#This Row],[Kód]],zostava4[],2,0),"")</f>
        <v/>
      </c>
      <c r="Q123" s="102" t="str">
        <f>IFERROR(VLOOKUP(Výskyt[[#This Row],[Kód]],zostava5[],2,0),"")</f>
        <v/>
      </c>
      <c r="R123" s="102" t="str">
        <f>IFERROR(VLOOKUP(Výskyt[[#This Row],[Kód]],zostava6[],2,0),"")</f>
        <v/>
      </c>
      <c r="S123" s="102" t="str">
        <f>IFERROR(VLOOKUP(Výskyt[[#This Row],[Kód]],zostava7[],2,0),"")</f>
        <v/>
      </c>
      <c r="T123" s="102" t="str">
        <f>IFERROR(VLOOKUP(Výskyt[[#This Row],[Kód]],zostava8[],2,0),"")</f>
        <v/>
      </c>
      <c r="U123" s="102" t="str">
        <f>IFERROR(VLOOKUP(Výskyt[[#This Row],[Kód]],zostava9[],2,0),"")</f>
        <v/>
      </c>
      <c r="V123" s="103" t="str">
        <f>IFERROR(VLOOKUP(Výskyt[[#This Row],[Kód]],zostava10[],2,0),"")</f>
        <v/>
      </c>
      <c r="W123" s="90"/>
      <c r="X123" s="138">
        <f>Zostavy!B136</f>
        <v>3235</v>
      </c>
      <c r="Y123" s="138">
        <f>SUMIFS(Zostavy!$D$132:$D$165,Zostavy!$B$132:$B$165,Zostavy!B136)*Zostavy!$E$167</f>
        <v>0</v>
      </c>
    </row>
    <row r="124" spans="1:31" ht="14.15" x14ac:dyDescent="0.35">
      <c r="A124" s="90"/>
      <c r="B124" s="99">
        <v>3650</v>
      </c>
      <c r="C124" s="90" t="s">
        <v>37</v>
      </c>
      <c r="D124" s="90">
        <f>Cenník[[#This Row],[Kód]]</f>
        <v>3650</v>
      </c>
      <c r="E124" s="100">
        <v>2.68</v>
      </c>
      <c r="F124" s="90"/>
      <c r="G124" s="90" t="s">
        <v>154</v>
      </c>
      <c r="H124" s="90"/>
      <c r="I124" s="101">
        <f>Cenník[[#This Row],[Kód]]</f>
        <v>3650</v>
      </c>
      <c r="J124" s="102">
        <f>SUM(Výskyt[[#This Row],[1]:[10]])</f>
        <v>0</v>
      </c>
      <c r="K124" s="102" t="str">
        <f>IFERROR(RANK(Výskyt[[#This Row],[kód-P]],Výskyt[kód-P],1),"")</f>
        <v/>
      </c>
      <c r="L124" s="102" t="str">
        <f>IF(Výskyt[[#This Row],[ks]]&gt;0,Výskyt[[#This Row],[Kód]],"")</f>
        <v/>
      </c>
      <c r="M124" s="102" t="str">
        <f>IFERROR(VLOOKUP(Výskyt[[#This Row],[Kód]],zostava1[],2,0),"")</f>
        <v/>
      </c>
      <c r="N124" s="102" t="str">
        <f>IFERROR(VLOOKUP(Výskyt[[#This Row],[Kód]],zostava2[],2,0),"")</f>
        <v/>
      </c>
      <c r="O124" s="102" t="str">
        <f>IFERROR(VLOOKUP(Výskyt[[#This Row],[Kód]],zostava3[],2,0),"")</f>
        <v/>
      </c>
      <c r="P124" s="102" t="str">
        <f>IFERROR(VLOOKUP(Výskyt[[#This Row],[Kód]],zostava4[],2,0),"")</f>
        <v/>
      </c>
      <c r="Q124" s="102" t="str">
        <f>IFERROR(VLOOKUP(Výskyt[[#This Row],[Kód]],zostava5[],2,0),"")</f>
        <v/>
      </c>
      <c r="R124" s="102" t="str">
        <f>IFERROR(VLOOKUP(Výskyt[[#This Row],[Kód]],zostava6[],2,0),"")</f>
        <v/>
      </c>
      <c r="S124" s="102" t="str">
        <f>IFERROR(VLOOKUP(Výskyt[[#This Row],[Kód]],zostava7[],2,0),"")</f>
        <v/>
      </c>
      <c r="T124" s="102" t="str">
        <f>IFERROR(VLOOKUP(Výskyt[[#This Row],[Kód]],zostava8[],2,0),"")</f>
        <v/>
      </c>
      <c r="U124" s="102" t="str">
        <f>IFERROR(VLOOKUP(Výskyt[[#This Row],[Kód]],zostava9[],2,0),"")</f>
        <v/>
      </c>
      <c r="V124" s="103" t="str">
        <f>IFERROR(VLOOKUP(Výskyt[[#This Row],[Kód]],zostava10[],2,0),"")</f>
        <v/>
      </c>
      <c r="W124" s="90"/>
      <c r="X124" s="139">
        <f>Zostavy!B137</f>
        <v>3240</v>
      </c>
      <c r="Y124" s="139">
        <f>SUMIFS(Zostavy!$D$132:$D$165,Zostavy!$B$132:$B$165,Zostavy!B137)*Zostavy!$E$167</f>
        <v>0</v>
      </c>
    </row>
    <row r="125" spans="1:31" ht="14.15" x14ac:dyDescent="0.35">
      <c r="A125" s="90"/>
      <c r="B125" s="99">
        <v>3655</v>
      </c>
      <c r="C125" s="90" t="s">
        <v>41</v>
      </c>
      <c r="D125" s="90">
        <f>Cenník[[#This Row],[Kód]]</f>
        <v>3655</v>
      </c>
      <c r="E125" s="100">
        <v>1.58</v>
      </c>
      <c r="F125" s="90"/>
      <c r="G125" s="90" t="s">
        <v>234</v>
      </c>
      <c r="H125" s="90"/>
      <c r="I125" s="101">
        <f>Cenník[[#This Row],[Kód]]</f>
        <v>3655</v>
      </c>
      <c r="J125" s="102">
        <f>SUM(Výskyt[[#This Row],[1]:[10]])</f>
        <v>0</v>
      </c>
      <c r="K125" s="102" t="str">
        <f>IFERROR(RANK(Výskyt[[#This Row],[kód-P]],Výskyt[kód-P],1),"")</f>
        <v/>
      </c>
      <c r="L125" s="102" t="str">
        <f>IF(Výskyt[[#This Row],[ks]]&gt;0,Výskyt[[#This Row],[Kód]],"")</f>
        <v/>
      </c>
      <c r="M125" s="102" t="str">
        <f>IFERROR(VLOOKUP(Výskyt[[#This Row],[Kód]],zostava1[],2,0),"")</f>
        <v/>
      </c>
      <c r="N125" s="102" t="str">
        <f>IFERROR(VLOOKUP(Výskyt[[#This Row],[Kód]],zostava2[],2,0),"")</f>
        <v/>
      </c>
      <c r="O125" s="102" t="str">
        <f>IFERROR(VLOOKUP(Výskyt[[#This Row],[Kód]],zostava3[],2,0),"")</f>
        <v/>
      </c>
      <c r="P125" s="102" t="str">
        <f>IFERROR(VLOOKUP(Výskyt[[#This Row],[Kód]],zostava4[],2,0),"")</f>
        <v/>
      </c>
      <c r="Q125" s="102" t="str">
        <f>IFERROR(VLOOKUP(Výskyt[[#This Row],[Kód]],zostava5[],2,0),"")</f>
        <v/>
      </c>
      <c r="R125" s="102" t="str">
        <f>IFERROR(VLOOKUP(Výskyt[[#This Row],[Kód]],zostava6[],2,0),"")</f>
        <v/>
      </c>
      <c r="S125" s="102" t="str">
        <f>IFERROR(VLOOKUP(Výskyt[[#This Row],[Kód]],zostava7[],2,0),"")</f>
        <v/>
      </c>
      <c r="T125" s="102" t="str">
        <f>IFERROR(VLOOKUP(Výskyt[[#This Row],[Kód]],zostava8[],2,0),"")</f>
        <v/>
      </c>
      <c r="U125" s="102" t="str">
        <f>IFERROR(VLOOKUP(Výskyt[[#This Row],[Kód]],zostava9[],2,0),"")</f>
        <v/>
      </c>
      <c r="V125" s="103" t="str">
        <f>IFERROR(VLOOKUP(Výskyt[[#This Row],[Kód]],zostava10[],2,0),"")</f>
        <v/>
      </c>
      <c r="W125" s="90"/>
      <c r="X125" s="138">
        <f>Zostavy!B138</f>
        <v>3270</v>
      </c>
      <c r="Y125" s="138">
        <f>SUMIFS(Zostavy!$D$132:$D$165,Zostavy!$B$132:$B$165,Zostavy!B138)*Zostavy!$E$167</f>
        <v>0</v>
      </c>
    </row>
    <row r="126" spans="1:31" ht="14.15" x14ac:dyDescent="0.35">
      <c r="A126" s="90"/>
      <c r="B126" s="99">
        <v>3656</v>
      </c>
      <c r="C126" s="90" t="s">
        <v>43</v>
      </c>
      <c r="D126" s="90">
        <f>Cenník[[#This Row],[Kód]]</f>
        <v>3656</v>
      </c>
      <c r="E126" s="100">
        <v>1.58</v>
      </c>
      <c r="F126" s="90"/>
      <c r="G126" s="90" t="s">
        <v>235</v>
      </c>
      <c r="H126" s="90"/>
      <c r="I126" s="101">
        <f>Cenník[[#This Row],[Kód]]</f>
        <v>3656</v>
      </c>
      <c r="J126" s="102">
        <f>SUM(Výskyt[[#This Row],[1]:[10]])</f>
        <v>0</v>
      </c>
      <c r="K126" s="102" t="str">
        <f>IFERROR(RANK(Výskyt[[#This Row],[kód-P]],Výskyt[kód-P],1),"")</f>
        <v/>
      </c>
      <c r="L126" s="102" t="str">
        <f>IF(Výskyt[[#This Row],[ks]]&gt;0,Výskyt[[#This Row],[Kód]],"")</f>
        <v/>
      </c>
      <c r="M126" s="102" t="str">
        <f>IFERROR(VLOOKUP(Výskyt[[#This Row],[Kód]],zostava1[],2,0),"")</f>
        <v/>
      </c>
      <c r="N126" s="102" t="str">
        <f>IFERROR(VLOOKUP(Výskyt[[#This Row],[Kód]],zostava2[],2,0),"")</f>
        <v/>
      </c>
      <c r="O126" s="102" t="str">
        <f>IFERROR(VLOOKUP(Výskyt[[#This Row],[Kód]],zostava3[],2,0),"")</f>
        <v/>
      </c>
      <c r="P126" s="102" t="str">
        <f>IFERROR(VLOOKUP(Výskyt[[#This Row],[Kód]],zostava4[],2,0),"")</f>
        <v/>
      </c>
      <c r="Q126" s="102" t="str">
        <f>IFERROR(VLOOKUP(Výskyt[[#This Row],[Kód]],zostava5[],2,0),"")</f>
        <v/>
      </c>
      <c r="R126" s="102" t="str">
        <f>IFERROR(VLOOKUP(Výskyt[[#This Row],[Kód]],zostava6[],2,0),"")</f>
        <v/>
      </c>
      <c r="S126" s="102" t="str">
        <f>IFERROR(VLOOKUP(Výskyt[[#This Row],[Kód]],zostava7[],2,0),"")</f>
        <v/>
      </c>
      <c r="T126" s="102" t="str">
        <f>IFERROR(VLOOKUP(Výskyt[[#This Row],[Kód]],zostava8[],2,0),"")</f>
        <v/>
      </c>
      <c r="U126" s="102" t="str">
        <f>IFERROR(VLOOKUP(Výskyt[[#This Row],[Kód]],zostava9[],2,0),"")</f>
        <v/>
      </c>
      <c r="V126" s="103" t="str">
        <f>IFERROR(VLOOKUP(Výskyt[[#This Row],[Kód]],zostava10[],2,0),"")</f>
        <v/>
      </c>
      <c r="W126" s="90"/>
      <c r="X126" s="139">
        <f>Zostavy!B139</f>
        <v>3365</v>
      </c>
      <c r="Y126" s="139">
        <f>SUMIFS(Zostavy!$D$132:$D$165,Zostavy!$B$132:$B$165,Zostavy!B139)*Zostavy!$E$167</f>
        <v>0</v>
      </c>
    </row>
    <row r="127" spans="1:31" ht="14.15" x14ac:dyDescent="0.35">
      <c r="A127" s="90"/>
      <c r="B127" s="99">
        <v>3658</v>
      </c>
      <c r="C127" s="90" t="s">
        <v>35</v>
      </c>
      <c r="D127" s="90">
        <f>Cenník[[#This Row],[Kód]]</f>
        <v>3658</v>
      </c>
      <c r="E127" s="100">
        <v>2.2400000000000002</v>
      </c>
      <c r="F127" s="90"/>
      <c r="G127" s="90" t="s">
        <v>236</v>
      </c>
      <c r="H127" s="90"/>
      <c r="I127" s="101">
        <f>Cenník[[#This Row],[Kód]]</f>
        <v>3658</v>
      </c>
      <c r="J127" s="102">
        <f>SUM(Výskyt[[#This Row],[1]:[10]])</f>
        <v>0</v>
      </c>
      <c r="K127" s="102" t="str">
        <f>IFERROR(RANK(Výskyt[[#This Row],[kód-P]],Výskyt[kód-P],1),"")</f>
        <v/>
      </c>
      <c r="L127" s="102" t="str">
        <f>IF(Výskyt[[#This Row],[ks]]&gt;0,Výskyt[[#This Row],[Kód]],"")</f>
        <v/>
      </c>
      <c r="M127" s="102" t="str">
        <f>IFERROR(VLOOKUP(Výskyt[[#This Row],[Kód]],zostava1[],2,0),"")</f>
        <v/>
      </c>
      <c r="N127" s="102" t="str">
        <f>IFERROR(VLOOKUP(Výskyt[[#This Row],[Kód]],zostava2[],2,0),"")</f>
        <v/>
      </c>
      <c r="O127" s="102" t="str">
        <f>IFERROR(VLOOKUP(Výskyt[[#This Row],[Kód]],zostava3[],2,0),"")</f>
        <v/>
      </c>
      <c r="P127" s="102" t="str">
        <f>IFERROR(VLOOKUP(Výskyt[[#This Row],[Kód]],zostava4[],2,0),"")</f>
        <v/>
      </c>
      <c r="Q127" s="102" t="str">
        <f>IFERROR(VLOOKUP(Výskyt[[#This Row],[Kód]],zostava5[],2,0),"")</f>
        <v/>
      </c>
      <c r="R127" s="102" t="str">
        <f>IFERROR(VLOOKUP(Výskyt[[#This Row],[Kód]],zostava6[],2,0),"")</f>
        <v/>
      </c>
      <c r="S127" s="102" t="str">
        <f>IFERROR(VLOOKUP(Výskyt[[#This Row],[Kód]],zostava7[],2,0),"")</f>
        <v/>
      </c>
      <c r="T127" s="102" t="str">
        <f>IFERROR(VLOOKUP(Výskyt[[#This Row],[Kód]],zostava8[],2,0),"")</f>
        <v/>
      </c>
      <c r="U127" s="102" t="str">
        <f>IFERROR(VLOOKUP(Výskyt[[#This Row],[Kód]],zostava9[],2,0),"")</f>
        <v/>
      </c>
      <c r="V127" s="103" t="str">
        <f>IFERROR(VLOOKUP(Výskyt[[#This Row],[Kód]],zostava10[],2,0),"")</f>
        <v/>
      </c>
      <c r="W127" s="90"/>
      <c r="X127" s="138">
        <f>Zostavy!B140</f>
        <v>3360</v>
      </c>
      <c r="Y127" s="138">
        <f>SUMIFS(Zostavy!$D$132:$D$165,Zostavy!$B$132:$B$165,Zostavy!B140)*Zostavy!$E$167</f>
        <v>0</v>
      </c>
    </row>
    <row r="128" spans="1:31" ht="14.15" x14ac:dyDescent="0.35">
      <c r="A128" s="90"/>
      <c r="B128" s="99">
        <v>3659</v>
      </c>
      <c r="C128" s="90" t="s">
        <v>39</v>
      </c>
      <c r="D128" s="90">
        <f>Cenník[[#This Row],[Kód]]</f>
        <v>3659</v>
      </c>
      <c r="E128" s="100">
        <v>1.36</v>
      </c>
      <c r="F128" s="90"/>
      <c r="G128" s="90" t="s">
        <v>237</v>
      </c>
      <c r="H128" s="90"/>
      <c r="I128" s="101">
        <f>Cenník[[#This Row],[Kód]]</f>
        <v>3659</v>
      </c>
      <c r="J128" s="102">
        <f>SUM(Výskyt[[#This Row],[1]:[10]])</f>
        <v>0</v>
      </c>
      <c r="K128" s="102" t="str">
        <f>IFERROR(RANK(Výskyt[[#This Row],[kód-P]],Výskyt[kód-P],1),"")</f>
        <v/>
      </c>
      <c r="L128" s="102" t="str">
        <f>IF(Výskyt[[#This Row],[ks]]&gt;0,Výskyt[[#This Row],[Kód]],"")</f>
        <v/>
      </c>
      <c r="M128" s="102" t="str">
        <f>IFERROR(VLOOKUP(Výskyt[[#This Row],[Kód]],zostava1[],2,0),"")</f>
        <v/>
      </c>
      <c r="N128" s="102" t="str">
        <f>IFERROR(VLOOKUP(Výskyt[[#This Row],[Kód]],zostava2[],2,0),"")</f>
        <v/>
      </c>
      <c r="O128" s="102" t="str">
        <f>IFERROR(VLOOKUP(Výskyt[[#This Row],[Kód]],zostava3[],2,0),"")</f>
        <v/>
      </c>
      <c r="P128" s="102" t="str">
        <f>IFERROR(VLOOKUP(Výskyt[[#This Row],[Kód]],zostava4[],2,0),"")</f>
        <v/>
      </c>
      <c r="Q128" s="102" t="str">
        <f>IFERROR(VLOOKUP(Výskyt[[#This Row],[Kód]],zostava5[],2,0),"")</f>
        <v/>
      </c>
      <c r="R128" s="102" t="str">
        <f>IFERROR(VLOOKUP(Výskyt[[#This Row],[Kód]],zostava6[],2,0),"")</f>
        <v/>
      </c>
      <c r="S128" s="102" t="str">
        <f>IFERROR(VLOOKUP(Výskyt[[#This Row],[Kód]],zostava7[],2,0),"")</f>
        <v/>
      </c>
      <c r="T128" s="102" t="str">
        <f>IFERROR(VLOOKUP(Výskyt[[#This Row],[Kód]],zostava8[],2,0),"")</f>
        <v/>
      </c>
      <c r="U128" s="102" t="str">
        <f>IFERROR(VLOOKUP(Výskyt[[#This Row],[Kód]],zostava9[],2,0),"")</f>
        <v/>
      </c>
      <c r="V128" s="103" t="str">
        <f>IFERROR(VLOOKUP(Výskyt[[#This Row],[Kód]],zostava10[],2,0),"")</f>
        <v/>
      </c>
      <c r="W128" s="90"/>
      <c r="X128" s="139">
        <f>Zostavy!B141</f>
        <v>3370</v>
      </c>
      <c r="Y128" s="139">
        <f>SUMIFS(Zostavy!$D$132:$D$165,Zostavy!$B$132:$B$165,Zostavy!B141)*Zostavy!$E$167</f>
        <v>0</v>
      </c>
    </row>
    <row r="129" spans="1:25" ht="14.15" x14ac:dyDescent="0.35">
      <c r="A129" s="90"/>
      <c r="B129" s="99">
        <v>3770</v>
      </c>
      <c r="C129" s="90" t="s">
        <v>189</v>
      </c>
      <c r="D129" s="90">
        <f>Cenník[[#This Row],[Kód]]</f>
        <v>3770</v>
      </c>
      <c r="E129" s="100">
        <v>3.76</v>
      </c>
      <c r="F129" s="90"/>
      <c r="G129" s="90" t="s">
        <v>238</v>
      </c>
      <c r="H129" s="90"/>
      <c r="I129" s="101">
        <f>Cenník[[#This Row],[Kód]]</f>
        <v>3770</v>
      </c>
      <c r="J129" s="102">
        <f>SUM(Výskyt[[#This Row],[1]:[10]])</f>
        <v>0</v>
      </c>
      <c r="K129" s="102" t="str">
        <f>IFERROR(RANK(Výskyt[[#This Row],[kód-P]],Výskyt[kód-P],1),"")</f>
        <v/>
      </c>
      <c r="L129" s="102" t="str">
        <f>IF(Výskyt[[#This Row],[ks]]&gt;0,Výskyt[[#This Row],[Kód]],"")</f>
        <v/>
      </c>
      <c r="M129" s="102" t="str">
        <f>IFERROR(VLOOKUP(Výskyt[[#This Row],[Kód]],zostava1[],2,0),"")</f>
        <v/>
      </c>
      <c r="N129" s="102" t="str">
        <f>IFERROR(VLOOKUP(Výskyt[[#This Row],[Kód]],zostava2[],2,0),"")</f>
        <v/>
      </c>
      <c r="O129" s="102" t="str">
        <f>IFERROR(VLOOKUP(Výskyt[[#This Row],[Kód]],zostava3[],2,0),"")</f>
        <v/>
      </c>
      <c r="P129" s="102" t="str">
        <f>IFERROR(VLOOKUP(Výskyt[[#This Row],[Kód]],zostava4[],2,0),"")</f>
        <v/>
      </c>
      <c r="Q129" s="102" t="str">
        <f>IFERROR(VLOOKUP(Výskyt[[#This Row],[Kód]],zostava5[],2,0),"")</f>
        <v/>
      </c>
      <c r="R129" s="102" t="str">
        <f>IFERROR(VLOOKUP(Výskyt[[#This Row],[Kód]],zostava6[],2,0),"")</f>
        <v/>
      </c>
      <c r="S129" s="102" t="str">
        <f>IFERROR(VLOOKUP(Výskyt[[#This Row],[Kód]],zostava7[],2,0),"")</f>
        <v/>
      </c>
      <c r="T129" s="102" t="str">
        <f>IFERROR(VLOOKUP(Výskyt[[#This Row],[Kód]],zostava8[],2,0),"")</f>
        <v/>
      </c>
      <c r="U129" s="102" t="str">
        <f>IFERROR(VLOOKUP(Výskyt[[#This Row],[Kód]],zostava9[],2,0),"")</f>
        <v/>
      </c>
      <c r="V129" s="103" t="str">
        <f>IFERROR(VLOOKUP(Výskyt[[#This Row],[Kód]],zostava10[],2,0),"")</f>
        <v/>
      </c>
      <c r="W129" s="90"/>
      <c r="X129" s="138">
        <f>Zostavy!B142</f>
        <v>3325</v>
      </c>
      <c r="Y129" s="138">
        <f>SUMIFS(Zostavy!$D$132:$D$165,Zostavy!$B$132:$B$165,Zostavy!B142)*Zostavy!$E$167</f>
        <v>0</v>
      </c>
    </row>
    <row r="130" spans="1:25" ht="14.15" x14ac:dyDescent="0.35">
      <c r="A130" s="90"/>
      <c r="B130" s="99">
        <v>3771</v>
      </c>
      <c r="C130" s="90" t="s">
        <v>195</v>
      </c>
      <c r="D130" s="90">
        <f>Cenník[[#This Row],[Kód]]</f>
        <v>3771</v>
      </c>
      <c r="E130" s="100">
        <v>3.76</v>
      </c>
      <c r="F130" s="90"/>
      <c r="G130" s="90" t="s">
        <v>239</v>
      </c>
      <c r="H130" s="90"/>
      <c r="I130" s="101">
        <f>Cenník[[#This Row],[Kód]]</f>
        <v>3771</v>
      </c>
      <c r="J130" s="102">
        <f>SUM(Výskyt[[#This Row],[1]:[10]])</f>
        <v>0</v>
      </c>
      <c r="K130" s="102" t="str">
        <f>IFERROR(RANK(Výskyt[[#This Row],[kód-P]],Výskyt[kód-P],1),"")</f>
        <v/>
      </c>
      <c r="L130" s="102" t="str">
        <f>IF(Výskyt[[#This Row],[ks]]&gt;0,Výskyt[[#This Row],[Kód]],"")</f>
        <v/>
      </c>
      <c r="M130" s="102" t="str">
        <f>IFERROR(VLOOKUP(Výskyt[[#This Row],[Kód]],zostava1[],2,0),"")</f>
        <v/>
      </c>
      <c r="N130" s="102" t="str">
        <f>IFERROR(VLOOKUP(Výskyt[[#This Row],[Kód]],zostava2[],2,0),"")</f>
        <v/>
      </c>
      <c r="O130" s="102" t="str">
        <f>IFERROR(VLOOKUP(Výskyt[[#This Row],[Kód]],zostava3[],2,0),"")</f>
        <v/>
      </c>
      <c r="P130" s="102" t="str">
        <f>IFERROR(VLOOKUP(Výskyt[[#This Row],[Kód]],zostava4[],2,0),"")</f>
        <v/>
      </c>
      <c r="Q130" s="102" t="str">
        <f>IFERROR(VLOOKUP(Výskyt[[#This Row],[Kód]],zostava5[],2,0),"")</f>
        <v/>
      </c>
      <c r="R130" s="102" t="str">
        <f>IFERROR(VLOOKUP(Výskyt[[#This Row],[Kód]],zostava6[],2,0),"")</f>
        <v/>
      </c>
      <c r="S130" s="102" t="str">
        <f>IFERROR(VLOOKUP(Výskyt[[#This Row],[Kód]],zostava7[],2,0),"")</f>
        <v/>
      </c>
      <c r="T130" s="102" t="str">
        <f>IFERROR(VLOOKUP(Výskyt[[#This Row],[Kód]],zostava8[],2,0),"")</f>
        <v/>
      </c>
      <c r="U130" s="102" t="str">
        <f>IFERROR(VLOOKUP(Výskyt[[#This Row],[Kód]],zostava9[],2,0),"")</f>
        <v/>
      </c>
      <c r="V130" s="103" t="str">
        <f>IFERROR(VLOOKUP(Výskyt[[#This Row],[Kód]],zostava10[],2,0),"")</f>
        <v/>
      </c>
      <c r="W130" s="90"/>
      <c r="X130" s="139">
        <f>Zostavy!B143</f>
        <v>3330</v>
      </c>
      <c r="Y130" s="139">
        <f>SUMIFS(Zostavy!$D$132:$D$165,Zostavy!$B$132:$B$165,Zostavy!B143)*Zostavy!$E$167</f>
        <v>0</v>
      </c>
    </row>
    <row r="131" spans="1:25" ht="14.15" x14ac:dyDescent="0.35">
      <c r="A131" s="90"/>
      <c r="B131" s="99">
        <v>3772</v>
      </c>
      <c r="C131" s="90" t="s">
        <v>197</v>
      </c>
      <c r="D131" s="90">
        <f>Cenník[[#This Row],[Kód]]</f>
        <v>3772</v>
      </c>
      <c r="E131" s="100">
        <v>3.76</v>
      </c>
      <c r="F131" s="90"/>
      <c r="G131" s="90" t="s">
        <v>240</v>
      </c>
      <c r="H131" s="90"/>
      <c r="I131" s="101">
        <f>Cenník[[#This Row],[Kód]]</f>
        <v>3772</v>
      </c>
      <c r="J131" s="102">
        <f>SUM(Výskyt[[#This Row],[1]:[10]])</f>
        <v>0</v>
      </c>
      <c r="K131" s="102" t="str">
        <f>IFERROR(RANK(Výskyt[[#This Row],[kód-P]],Výskyt[kód-P],1),"")</f>
        <v/>
      </c>
      <c r="L131" s="102" t="str">
        <f>IF(Výskyt[[#This Row],[ks]]&gt;0,Výskyt[[#This Row],[Kód]],"")</f>
        <v/>
      </c>
      <c r="M131" s="102" t="str">
        <f>IFERROR(VLOOKUP(Výskyt[[#This Row],[Kód]],zostava1[],2,0),"")</f>
        <v/>
      </c>
      <c r="N131" s="102" t="str">
        <f>IFERROR(VLOOKUP(Výskyt[[#This Row],[Kód]],zostava2[],2,0),"")</f>
        <v/>
      </c>
      <c r="O131" s="102" t="str">
        <f>IFERROR(VLOOKUP(Výskyt[[#This Row],[Kód]],zostava3[],2,0),"")</f>
        <v/>
      </c>
      <c r="P131" s="102" t="str">
        <f>IFERROR(VLOOKUP(Výskyt[[#This Row],[Kód]],zostava4[],2,0),"")</f>
        <v/>
      </c>
      <c r="Q131" s="102" t="str">
        <f>IFERROR(VLOOKUP(Výskyt[[#This Row],[Kód]],zostava5[],2,0),"")</f>
        <v/>
      </c>
      <c r="R131" s="102" t="str">
        <f>IFERROR(VLOOKUP(Výskyt[[#This Row],[Kód]],zostava6[],2,0),"")</f>
        <v/>
      </c>
      <c r="S131" s="102" t="str">
        <f>IFERROR(VLOOKUP(Výskyt[[#This Row],[Kód]],zostava7[],2,0),"")</f>
        <v/>
      </c>
      <c r="T131" s="102" t="str">
        <f>IFERROR(VLOOKUP(Výskyt[[#This Row],[Kód]],zostava8[],2,0),"")</f>
        <v/>
      </c>
      <c r="U131" s="102" t="str">
        <f>IFERROR(VLOOKUP(Výskyt[[#This Row],[Kód]],zostava9[],2,0),"")</f>
        <v/>
      </c>
      <c r="V131" s="103" t="str">
        <f>IFERROR(VLOOKUP(Výskyt[[#This Row],[Kód]],zostava10[],2,0),"")</f>
        <v/>
      </c>
      <c r="W131" s="90"/>
      <c r="X131" s="138">
        <f>Zostavy!B144</f>
        <v>3820</v>
      </c>
      <c r="Y131" s="138">
        <f>SUMIFS(Zostavy!$D$132:$D$165,Zostavy!$B$132:$B$165,Zostavy!B144)*Zostavy!$E$167</f>
        <v>0</v>
      </c>
    </row>
    <row r="132" spans="1:25" ht="14.15" x14ac:dyDescent="0.35">
      <c r="A132" s="90"/>
      <c r="B132" s="99">
        <v>3774</v>
      </c>
      <c r="C132" s="90" t="s">
        <v>191</v>
      </c>
      <c r="D132" s="90">
        <f>Cenník[[#This Row],[Kód]]</f>
        <v>3774</v>
      </c>
      <c r="E132" s="100">
        <v>5.56</v>
      </c>
      <c r="F132" s="90"/>
      <c r="G132" s="90" t="s">
        <v>241</v>
      </c>
      <c r="H132" s="90"/>
      <c r="I132" s="101">
        <f>Cenník[[#This Row],[Kód]]</f>
        <v>3774</v>
      </c>
      <c r="J132" s="102">
        <f>SUM(Výskyt[[#This Row],[1]:[10]])</f>
        <v>0</v>
      </c>
      <c r="K132" s="102" t="str">
        <f>IFERROR(RANK(Výskyt[[#This Row],[kód-P]],Výskyt[kód-P],1),"")</f>
        <v/>
      </c>
      <c r="L132" s="102" t="str">
        <f>IF(Výskyt[[#This Row],[ks]]&gt;0,Výskyt[[#This Row],[Kód]],"")</f>
        <v/>
      </c>
      <c r="M132" s="102" t="str">
        <f>IFERROR(VLOOKUP(Výskyt[[#This Row],[Kód]],zostava1[],2,0),"")</f>
        <v/>
      </c>
      <c r="N132" s="102" t="str">
        <f>IFERROR(VLOOKUP(Výskyt[[#This Row],[Kód]],zostava2[],2,0),"")</f>
        <v/>
      </c>
      <c r="O132" s="102" t="str">
        <f>IFERROR(VLOOKUP(Výskyt[[#This Row],[Kód]],zostava3[],2,0),"")</f>
        <v/>
      </c>
      <c r="P132" s="102" t="str">
        <f>IFERROR(VLOOKUP(Výskyt[[#This Row],[Kód]],zostava4[],2,0),"")</f>
        <v/>
      </c>
      <c r="Q132" s="102" t="str">
        <f>IFERROR(VLOOKUP(Výskyt[[#This Row],[Kód]],zostava5[],2,0),"")</f>
        <v/>
      </c>
      <c r="R132" s="102" t="str">
        <f>IFERROR(VLOOKUP(Výskyt[[#This Row],[Kód]],zostava6[],2,0),"")</f>
        <v/>
      </c>
      <c r="S132" s="102" t="str">
        <f>IFERROR(VLOOKUP(Výskyt[[#This Row],[Kód]],zostava7[],2,0),"")</f>
        <v/>
      </c>
      <c r="T132" s="102" t="str">
        <f>IFERROR(VLOOKUP(Výskyt[[#This Row],[Kód]],zostava8[],2,0),"")</f>
        <v/>
      </c>
      <c r="U132" s="102" t="str">
        <f>IFERROR(VLOOKUP(Výskyt[[#This Row],[Kód]],zostava9[],2,0),"")</f>
        <v/>
      </c>
      <c r="V132" s="103" t="str">
        <f>IFERROR(VLOOKUP(Výskyt[[#This Row],[Kód]],zostava10[],2,0),"")</f>
        <v/>
      </c>
      <c r="W132" s="90"/>
      <c r="X132" s="139">
        <f>Zostavy!B145</f>
        <v>4033</v>
      </c>
      <c r="Y132" s="139">
        <f>SUMIFS(Zostavy!$D$132:$D$165,Zostavy!$B$132:$B$165,Zostavy!B145)*Zostavy!$E$167</f>
        <v>0</v>
      </c>
    </row>
    <row r="133" spans="1:25" ht="14.15" x14ac:dyDescent="0.35">
      <c r="A133" s="90"/>
      <c r="B133" s="99">
        <v>3777</v>
      </c>
      <c r="C133" s="90" t="s">
        <v>193</v>
      </c>
      <c r="D133" s="90">
        <f>Cenník[[#This Row],[Kód]]</f>
        <v>3777</v>
      </c>
      <c r="E133" s="100">
        <v>6.88</v>
      </c>
      <c r="F133" s="90"/>
      <c r="G133" s="90" t="s">
        <v>242</v>
      </c>
      <c r="H133" s="90"/>
      <c r="I133" s="101">
        <f>Cenník[[#This Row],[Kód]]</f>
        <v>3777</v>
      </c>
      <c r="J133" s="102">
        <f>SUM(Výskyt[[#This Row],[1]:[10]])</f>
        <v>0</v>
      </c>
      <c r="K133" s="102" t="str">
        <f>IFERROR(RANK(Výskyt[[#This Row],[kód-P]],Výskyt[kód-P],1),"")</f>
        <v/>
      </c>
      <c r="L133" s="102" t="str">
        <f>IF(Výskyt[[#This Row],[ks]]&gt;0,Výskyt[[#This Row],[Kód]],"")</f>
        <v/>
      </c>
      <c r="M133" s="102" t="str">
        <f>IFERROR(VLOOKUP(Výskyt[[#This Row],[Kód]],zostava1[],2,0),"")</f>
        <v/>
      </c>
      <c r="N133" s="102" t="str">
        <f>IFERROR(VLOOKUP(Výskyt[[#This Row],[Kód]],zostava2[],2,0),"")</f>
        <v/>
      </c>
      <c r="O133" s="102" t="str">
        <f>IFERROR(VLOOKUP(Výskyt[[#This Row],[Kód]],zostava3[],2,0),"")</f>
        <v/>
      </c>
      <c r="P133" s="102" t="str">
        <f>IFERROR(VLOOKUP(Výskyt[[#This Row],[Kód]],zostava4[],2,0),"")</f>
        <v/>
      </c>
      <c r="Q133" s="102" t="str">
        <f>IFERROR(VLOOKUP(Výskyt[[#This Row],[Kód]],zostava5[],2,0),"")</f>
        <v/>
      </c>
      <c r="R133" s="102" t="str">
        <f>IFERROR(VLOOKUP(Výskyt[[#This Row],[Kód]],zostava6[],2,0),"")</f>
        <v/>
      </c>
      <c r="S133" s="102" t="str">
        <f>IFERROR(VLOOKUP(Výskyt[[#This Row],[Kód]],zostava7[],2,0),"")</f>
        <v/>
      </c>
      <c r="T133" s="102" t="str">
        <f>IFERROR(VLOOKUP(Výskyt[[#This Row],[Kód]],zostava8[],2,0),"")</f>
        <v/>
      </c>
      <c r="U133" s="102" t="str">
        <f>IFERROR(VLOOKUP(Výskyt[[#This Row],[Kód]],zostava9[],2,0),"")</f>
        <v/>
      </c>
      <c r="V133" s="103" t="str">
        <f>IFERROR(VLOOKUP(Výskyt[[#This Row],[Kód]],zostava10[],2,0),"")</f>
        <v/>
      </c>
      <c r="W133" s="90"/>
      <c r="X133" s="138">
        <f>Zostavy!B146</f>
        <v>4011</v>
      </c>
      <c r="Y133" s="138">
        <f>SUMIFS(Zostavy!$D$132:$D$165,Zostavy!$B$132:$B$165,Zostavy!B146)*Zostavy!$E$167</f>
        <v>0</v>
      </c>
    </row>
    <row r="134" spans="1:25" ht="14.15" x14ac:dyDescent="0.35">
      <c r="A134" s="90"/>
      <c r="B134" s="99">
        <v>3780</v>
      </c>
      <c r="C134" s="90" t="s">
        <v>199</v>
      </c>
      <c r="D134" s="90">
        <f>Cenník[[#This Row],[Kód]]</f>
        <v>3780</v>
      </c>
      <c r="E134" s="100">
        <v>2.4</v>
      </c>
      <c r="F134" s="90"/>
      <c r="G134" s="90" t="s">
        <v>243</v>
      </c>
      <c r="H134" s="90"/>
      <c r="I134" s="101">
        <f>Cenník[[#This Row],[Kód]]</f>
        <v>3780</v>
      </c>
      <c r="J134" s="102">
        <f>SUM(Výskyt[[#This Row],[1]:[10]])</f>
        <v>0</v>
      </c>
      <c r="K134" s="102" t="str">
        <f>IFERROR(RANK(Výskyt[[#This Row],[kód-P]],Výskyt[kód-P],1),"")</f>
        <v/>
      </c>
      <c r="L134" s="102" t="str">
        <f>IF(Výskyt[[#This Row],[ks]]&gt;0,Výskyt[[#This Row],[Kód]],"")</f>
        <v/>
      </c>
      <c r="M134" s="102" t="str">
        <f>IFERROR(VLOOKUP(Výskyt[[#This Row],[Kód]],zostava1[],2,0),"")</f>
        <v/>
      </c>
      <c r="N134" s="102" t="str">
        <f>IFERROR(VLOOKUP(Výskyt[[#This Row],[Kód]],zostava2[],2,0),"")</f>
        <v/>
      </c>
      <c r="O134" s="102" t="str">
        <f>IFERROR(VLOOKUP(Výskyt[[#This Row],[Kód]],zostava3[],2,0),"")</f>
        <v/>
      </c>
      <c r="P134" s="102" t="str">
        <f>IFERROR(VLOOKUP(Výskyt[[#This Row],[Kód]],zostava4[],2,0),"")</f>
        <v/>
      </c>
      <c r="Q134" s="102" t="str">
        <f>IFERROR(VLOOKUP(Výskyt[[#This Row],[Kód]],zostava5[],2,0),"")</f>
        <v/>
      </c>
      <c r="R134" s="102" t="str">
        <f>IFERROR(VLOOKUP(Výskyt[[#This Row],[Kód]],zostava6[],2,0),"")</f>
        <v/>
      </c>
      <c r="S134" s="102" t="str">
        <f>IFERROR(VLOOKUP(Výskyt[[#This Row],[Kód]],zostava7[],2,0),"")</f>
        <v/>
      </c>
      <c r="T134" s="102" t="str">
        <f>IFERROR(VLOOKUP(Výskyt[[#This Row],[Kód]],zostava8[],2,0),"")</f>
        <v/>
      </c>
      <c r="U134" s="102" t="str">
        <f>IFERROR(VLOOKUP(Výskyt[[#This Row],[Kód]],zostava9[],2,0),"")</f>
        <v/>
      </c>
      <c r="V134" s="103" t="str">
        <f>IFERROR(VLOOKUP(Výskyt[[#This Row],[Kód]],zostava10[],2,0),"")</f>
        <v/>
      </c>
      <c r="W134" s="90"/>
      <c r="X134" s="139">
        <f>Zostavy!B147</f>
        <v>3880</v>
      </c>
      <c r="Y134" s="139">
        <f>SUMIFS(Zostavy!$D$132:$D$165,Zostavy!$B$132:$B$165,Zostavy!B147)*Zostavy!$E$167</f>
        <v>0</v>
      </c>
    </row>
    <row r="135" spans="1:25" ht="14.15" x14ac:dyDescent="0.35">
      <c r="A135" s="90"/>
      <c r="B135" s="99">
        <v>3781</v>
      </c>
      <c r="C135" s="90" t="s">
        <v>205</v>
      </c>
      <c r="D135" s="90">
        <f>Cenník[[#This Row],[Kód]]</f>
        <v>3781</v>
      </c>
      <c r="E135" s="100">
        <v>2.4</v>
      </c>
      <c r="F135" s="90"/>
      <c r="G135" s="90" t="s">
        <v>244</v>
      </c>
      <c r="H135" s="90"/>
      <c r="I135" s="101">
        <f>Cenník[[#This Row],[Kód]]</f>
        <v>3781</v>
      </c>
      <c r="J135" s="102">
        <f>SUM(Výskyt[[#This Row],[1]:[10]])</f>
        <v>0</v>
      </c>
      <c r="K135" s="102" t="str">
        <f>IFERROR(RANK(Výskyt[[#This Row],[kód-P]],Výskyt[kód-P],1),"")</f>
        <v/>
      </c>
      <c r="L135" s="102" t="str">
        <f>IF(Výskyt[[#This Row],[ks]]&gt;0,Výskyt[[#This Row],[Kód]],"")</f>
        <v/>
      </c>
      <c r="M135" s="102" t="str">
        <f>IFERROR(VLOOKUP(Výskyt[[#This Row],[Kód]],zostava1[],2,0),"")</f>
        <v/>
      </c>
      <c r="N135" s="102" t="str">
        <f>IFERROR(VLOOKUP(Výskyt[[#This Row],[Kód]],zostava2[],2,0),"")</f>
        <v/>
      </c>
      <c r="O135" s="102" t="str">
        <f>IFERROR(VLOOKUP(Výskyt[[#This Row],[Kód]],zostava3[],2,0),"")</f>
        <v/>
      </c>
      <c r="P135" s="102" t="str">
        <f>IFERROR(VLOOKUP(Výskyt[[#This Row],[Kód]],zostava4[],2,0),"")</f>
        <v/>
      </c>
      <c r="Q135" s="102" t="str">
        <f>IFERROR(VLOOKUP(Výskyt[[#This Row],[Kód]],zostava5[],2,0),"")</f>
        <v/>
      </c>
      <c r="R135" s="102" t="str">
        <f>IFERROR(VLOOKUP(Výskyt[[#This Row],[Kód]],zostava6[],2,0),"")</f>
        <v/>
      </c>
      <c r="S135" s="102" t="str">
        <f>IFERROR(VLOOKUP(Výskyt[[#This Row],[Kód]],zostava7[],2,0),"")</f>
        <v/>
      </c>
      <c r="T135" s="102" t="str">
        <f>IFERROR(VLOOKUP(Výskyt[[#This Row],[Kód]],zostava8[],2,0),"")</f>
        <v/>
      </c>
      <c r="U135" s="102" t="str">
        <f>IFERROR(VLOOKUP(Výskyt[[#This Row],[Kód]],zostava9[],2,0),"")</f>
        <v/>
      </c>
      <c r="V135" s="103" t="str">
        <f>IFERROR(VLOOKUP(Výskyt[[#This Row],[Kód]],zostava10[],2,0),"")</f>
        <v/>
      </c>
      <c r="W135" s="90"/>
      <c r="X135" s="138">
        <f>Zostavy!B148</f>
        <v>3885</v>
      </c>
      <c r="Y135" s="138">
        <f>SUMIFS(Zostavy!$D$132:$D$165,Zostavy!$B$132:$B$165,Zostavy!B148)*Zostavy!$E$167</f>
        <v>0</v>
      </c>
    </row>
    <row r="136" spans="1:25" ht="14.15" x14ac:dyDescent="0.35">
      <c r="A136" s="90"/>
      <c r="B136" s="99">
        <v>3782</v>
      </c>
      <c r="C136" s="90" t="s">
        <v>207</v>
      </c>
      <c r="D136" s="90">
        <f>Cenník[[#This Row],[Kód]]</f>
        <v>3782</v>
      </c>
      <c r="E136" s="100">
        <v>2.4</v>
      </c>
      <c r="F136" s="90"/>
      <c r="G136" s="90" t="s">
        <v>245</v>
      </c>
      <c r="H136" s="90"/>
      <c r="I136" s="101">
        <f>Cenník[[#This Row],[Kód]]</f>
        <v>3782</v>
      </c>
      <c r="J136" s="102">
        <f>SUM(Výskyt[[#This Row],[1]:[10]])</f>
        <v>0</v>
      </c>
      <c r="K136" s="102" t="str">
        <f>IFERROR(RANK(Výskyt[[#This Row],[kód-P]],Výskyt[kód-P],1),"")</f>
        <v/>
      </c>
      <c r="L136" s="102" t="str">
        <f>IF(Výskyt[[#This Row],[ks]]&gt;0,Výskyt[[#This Row],[Kód]],"")</f>
        <v/>
      </c>
      <c r="M136" s="102" t="str">
        <f>IFERROR(VLOOKUP(Výskyt[[#This Row],[Kód]],zostava1[],2,0),"")</f>
        <v/>
      </c>
      <c r="N136" s="102" t="str">
        <f>IFERROR(VLOOKUP(Výskyt[[#This Row],[Kód]],zostava2[],2,0),"")</f>
        <v/>
      </c>
      <c r="O136" s="102" t="str">
        <f>IFERROR(VLOOKUP(Výskyt[[#This Row],[Kód]],zostava3[],2,0),"")</f>
        <v/>
      </c>
      <c r="P136" s="102" t="str">
        <f>IFERROR(VLOOKUP(Výskyt[[#This Row],[Kód]],zostava4[],2,0),"")</f>
        <v/>
      </c>
      <c r="Q136" s="102" t="str">
        <f>IFERROR(VLOOKUP(Výskyt[[#This Row],[Kód]],zostava5[],2,0),"")</f>
        <v/>
      </c>
      <c r="R136" s="102" t="str">
        <f>IFERROR(VLOOKUP(Výskyt[[#This Row],[Kód]],zostava6[],2,0),"")</f>
        <v/>
      </c>
      <c r="S136" s="102" t="str">
        <f>IFERROR(VLOOKUP(Výskyt[[#This Row],[Kód]],zostava7[],2,0),"")</f>
        <v/>
      </c>
      <c r="T136" s="102" t="str">
        <f>IFERROR(VLOOKUP(Výskyt[[#This Row],[Kód]],zostava8[],2,0),"")</f>
        <v/>
      </c>
      <c r="U136" s="102" t="str">
        <f>IFERROR(VLOOKUP(Výskyt[[#This Row],[Kód]],zostava9[],2,0),"")</f>
        <v/>
      </c>
      <c r="V136" s="103" t="str">
        <f>IFERROR(VLOOKUP(Výskyt[[#This Row],[Kód]],zostava10[],2,0),"")</f>
        <v/>
      </c>
      <c r="W136" s="90"/>
      <c r="X136" s="139">
        <f>Zostavy!B149</f>
        <v>3911</v>
      </c>
      <c r="Y136" s="139">
        <f>SUMIFS(Zostavy!$D$132:$D$165,Zostavy!$B$132:$B$165,Zostavy!B149)*Zostavy!$E$167</f>
        <v>0</v>
      </c>
    </row>
    <row r="137" spans="1:25" ht="14.15" x14ac:dyDescent="0.35">
      <c r="A137" s="90"/>
      <c r="B137" s="99">
        <v>3784</v>
      </c>
      <c r="C137" s="90" t="s">
        <v>201</v>
      </c>
      <c r="D137" s="90">
        <f>Cenník[[#This Row],[Kód]]</f>
        <v>3784</v>
      </c>
      <c r="E137" s="100">
        <v>3.48</v>
      </c>
      <c r="F137" s="90"/>
      <c r="G137" s="90" t="s">
        <v>246</v>
      </c>
      <c r="H137" s="90"/>
      <c r="I137" s="101">
        <f>Cenník[[#This Row],[Kód]]</f>
        <v>3784</v>
      </c>
      <c r="J137" s="102">
        <f>SUM(Výskyt[[#This Row],[1]:[10]])</f>
        <v>0</v>
      </c>
      <c r="K137" s="102" t="str">
        <f>IFERROR(RANK(Výskyt[[#This Row],[kód-P]],Výskyt[kód-P],1),"")</f>
        <v/>
      </c>
      <c r="L137" s="102" t="str">
        <f>IF(Výskyt[[#This Row],[ks]]&gt;0,Výskyt[[#This Row],[Kód]],"")</f>
        <v/>
      </c>
      <c r="M137" s="102" t="str">
        <f>IFERROR(VLOOKUP(Výskyt[[#This Row],[Kód]],zostava1[],2,0),"")</f>
        <v/>
      </c>
      <c r="N137" s="102" t="str">
        <f>IFERROR(VLOOKUP(Výskyt[[#This Row],[Kód]],zostava2[],2,0),"")</f>
        <v/>
      </c>
      <c r="O137" s="102" t="str">
        <f>IFERROR(VLOOKUP(Výskyt[[#This Row],[Kód]],zostava3[],2,0),"")</f>
        <v/>
      </c>
      <c r="P137" s="102" t="str">
        <f>IFERROR(VLOOKUP(Výskyt[[#This Row],[Kód]],zostava4[],2,0),"")</f>
        <v/>
      </c>
      <c r="Q137" s="102" t="str">
        <f>IFERROR(VLOOKUP(Výskyt[[#This Row],[Kód]],zostava5[],2,0),"")</f>
        <v/>
      </c>
      <c r="R137" s="102" t="str">
        <f>IFERROR(VLOOKUP(Výskyt[[#This Row],[Kód]],zostava6[],2,0),"")</f>
        <v/>
      </c>
      <c r="S137" s="102" t="str">
        <f>IFERROR(VLOOKUP(Výskyt[[#This Row],[Kód]],zostava7[],2,0),"")</f>
        <v/>
      </c>
      <c r="T137" s="102" t="str">
        <f>IFERROR(VLOOKUP(Výskyt[[#This Row],[Kód]],zostava8[],2,0),"")</f>
        <v/>
      </c>
      <c r="U137" s="102" t="str">
        <f>IFERROR(VLOOKUP(Výskyt[[#This Row],[Kód]],zostava9[],2,0),"")</f>
        <v/>
      </c>
      <c r="V137" s="103" t="str">
        <f>IFERROR(VLOOKUP(Výskyt[[#This Row],[Kód]],zostava10[],2,0),"")</f>
        <v/>
      </c>
      <c r="W137" s="90"/>
      <c r="X137" s="138">
        <f>Zostavy!B150</f>
        <v>3877</v>
      </c>
      <c r="Y137" s="138">
        <f>SUMIFS(Zostavy!$D$132:$D$165,Zostavy!$B$132:$B$165,Zostavy!B150)*Zostavy!$E$167</f>
        <v>0</v>
      </c>
    </row>
    <row r="138" spans="1:25" ht="14.15" x14ac:dyDescent="0.35">
      <c r="A138" s="90"/>
      <c r="B138" s="99">
        <v>3787</v>
      </c>
      <c r="C138" s="90" t="s">
        <v>203</v>
      </c>
      <c r="D138" s="90">
        <f>Cenník[[#This Row],[Kód]]</f>
        <v>3787</v>
      </c>
      <c r="E138" s="100">
        <v>4.24</v>
      </c>
      <c r="F138" s="90"/>
      <c r="G138" s="90" t="s">
        <v>247</v>
      </c>
      <c r="H138" s="90"/>
      <c r="I138" s="101">
        <f>Cenník[[#This Row],[Kód]]</f>
        <v>3787</v>
      </c>
      <c r="J138" s="102">
        <f>SUM(Výskyt[[#This Row],[1]:[10]])</f>
        <v>0</v>
      </c>
      <c r="K138" s="102" t="str">
        <f>IFERROR(RANK(Výskyt[[#This Row],[kód-P]],Výskyt[kód-P],1),"")</f>
        <v/>
      </c>
      <c r="L138" s="102" t="str">
        <f>IF(Výskyt[[#This Row],[ks]]&gt;0,Výskyt[[#This Row],[Kód]],"")</f>
        <v/>
      </c>
      <c r="M138" s="102" t="str">
        <f>IFERROR(VLOOKUP(Výskyt[[#This Row],[Kód]],zostava1[],2,0),"")</f>
        <v/>
      </c>
      <c r="N138" s="102" t="str">
        <f>IFERROR(VLOOKUP(Výskyt[[#This Row],[Kód]],zostava2[],2,0),"")</f>
        <v/>
      </c>
      <c r="O138" s="102" t="str">
        <f>IFERROR(VLOOKUP(Výskyt[[#This Row],[Kód]],zostava3[],2,0),"")</f>
        <v/>
      </c>
      <c r="P138" s="102" t="str">
        <f>IFERROR(VLOOKUP(Výskyt[[#This Row],[Kód]],zostava4[],2,0),"")</f>
        <v/>
      </c>
      <c r="Q138" s="102" t="str">
        <f>IFERROR(VLOOKUP(Výskyt[[#This Row],[Kód]],zostava5[],2,0),"")</f>
        <v/>
      </c>
      <c r="R138" s="102" t="str">
        <f>IFERROR(VLOOKUP(Výskyt[[#This Row],[Kód]],zostava6[],2,0),"")</f>
        <v/>
      </c>
      <c r="S138" s="102" t="str">
        <f>IFERROR(VLOOKUP(Výskyt[[#This Row],[Kód]],zostava7[],2,0),"")</f>
        <v/>
      </c>
      <c r="T138" s="102" t="str">
        <f>IFERROR(VLOOKUP(Výskyt[[#This Row],[Kód]],zostava8[],2,0),"")</f>
        <v/>
      </c>
      <c r="U138" s="102" t="str">
        <f>IFERROR(VLOOKUP(Výskyt[[#This Row],[Kód]],zostava9[],2,0),"")</f>
        <v/>
      </c>
      <c r="V138" s="103" t="str">
        <f>IFERROR(VLOOKUP(Výskyt[[#This Row],[Kód]],zostava10[],2,0),"")</f>
        <v/>
      </c>
      <c r="W138" s="90"/>
      <c r="X138" s="139">
        <f>Zostavy!B151</f>
        <v>0</v>
      </c>
      <c r="Y138" s="139">
        <f>SUMIFS(Zostavy!$D$132:$D$165,Zostavy!$B$132:$B$165,Zostavy!B151)*Zostavy!$E$167</f>
        <v>0</v>
      </c>
    </row>
    <row r="139" spans="1:25" ht="14.15" x14ac:dyDescent="0.35">
      <c r="A139" s="90"/>
      <c r="B139" s="99">
        <v>3790</v>
      </c>
      <c r="C139" s="90" t="s">
        <v>209</v>
      </c>
      <c r="D139" s="90">
        <f>Cenník[[#This Row],[Kód]]</f>
        <v>3790</v>
      </c>
      <c r="E139" s="100">
        <v>1.86</v>
      </c>
      <c r="F139" s="90"/>
      <c r="G139" s="90" t="s">
        <v>248</v>
      </c>
      <c r="H139" s="90"/>
      <c r="I139" s="101">
        <f>Cenník[[#This Row],[Kód]]</f>
        <v>3790</v>
      </c>
      <c r="J139" s="102">
        <f>SUM(Výskyt[[#This Row],[1]:[10]])</f>
        <v>0</v>
      </c>
      <c r="K139" s="102" t="str">
        <f>IFERROR(RANK(Výskyt[[#This Row],[kód-P]],Výskyt[kód-P],1),"")</f>
        <v/>
      </c>
      <c r="L139" s="102" t="str">
        <f>IF(Výskyt[[#This Row],[ks]]&gt;0,Výskyt[[#This Row],[Kód]],"")</f>
        <v/>
      </c>
      <c r="M139" s="102" t="str">
        <f>IFERROR(VLOOKUP(Výskyt[[#This Row],[Kód]],zostava1[],2,0),"")</f>
        <v/>
      </c>
      <c r="N139" s="102" t="str">
        <f>IFERROR(VLOOKUP(Výskyt[[#This Row],[Kód]],zostava2[],2,0),"")</f>
        <v/>
      </c>
      <c r="O139" s="102" t="str">
        <f>IFERROR(VLOOKUP(Výskyt[[#This Row],[Kód]],zostava3[],2,0),"")</f>
        <v/>
      </c>
      <c r="P139" s="102" t="str">
        <f>IFERROR(VLOOKUP(Výskyt[[#This Row],[Kód]],zostava4[],2,0),"")</f>
        <v/>
      </c>
      <c r="Q139" s="102" t="str">
        <f>IFERROR(VLOOKUP(Výskyt[[#This Row],[Kód]],zostava5[],2,0),"")</f>
        <v/>
      </c>
      <c r="R139" s="102" t="str">
        <f>IFERROR(VLOOKUP(Výskyt[[#This Row],[Kód]],zostava6[],2,0),"")</f>
        <v/>
      </c>
      <c r="S139" s="102" t="str">
        <f>IFERROR(VLOOKUP(Výskyt[[#This Row],[Kód]],zostava7[],2,0),"")</f>
        <v/>
      </c>
      <c r="T139" s="102" t="str">
        <f>IFERROR(VLOOKUP(Výskyt[[#This Row],[Kód]],zostava8[],2,0),"")</f>
        <v/>
      </c>
      <c r="U139" s="102" t="str">
        <f>IFERROR(VLOOKUP(Výskyt[[#This Row],[Kód]],zostava9[],2,0),"")</f>
        <v/>
      </c>
      <c r="V139" s="103" t="str">
        <f>IFERROR(VLOOKUP(Výskyt[[#This Row],[Kód]],zostava10[],2,0),"")</f>
        <v/>
      </c>
      <c r="W139" s="90"/>
      <c r="X139" s="138">
        <f>Zostavy!B152</f>
        <v>0</v>
      </c>
      <c r="Y139" s="138">
        <f>SUMIFS(Zostavy!$D$132:$D$165,Zostavy!$B$132:$B$165,Zostavy!B152)*Zostavy!$E$167</f>
        <v>0</v>
      </c>
    </row>
    <row r="140" spans="1:25" ht="14.15" x14ac:dyDescent="0.35">
      <c r="A140" s="90"/>
      <c r="B140" s="99">
        <v>3791</v>
      </c>
      <c r="C140" s="90" t="s">
        <v>211</v>
      </c>
      <c r="D140" s="90">
        <f>Cenník[[#This Row],[Kód]]</f>
        <v>3791</v>
      </c>
      <c r="E140" s="100">
        <v>1.86</v>
      </c>
      <c r="F140" s="90"/>
      <c r="G140" s="90" t="s">
        <v>249</v>
      </c>
      <c r="H140" s="90"/>
      <c r="I140" s="101">
        <f>Cenník[[#This Row],[Kód]]</f>
        <v>3791</v>
      </c>
      <c r="J140" s="102">
        <f>SUM(Výskyt[[#This Row],[1]:[10]])</f>
        <v>0</v>
      </c>
      <c r="K140" s="102" t="str">
        <f>IFERROR(RANK(Výskyt[[#This Row],[kód-P]],Výskyt[kód-P],1),"")</f>
        <v/>
      </c>
      <c r="L140" s="102" t="str">
        <f>IF(Výskyt[[#This Row],[ks]]&gt;0,Výskyt[[#This Row],[Kód]],"")</f>
        <v/>
      </c>
      <c r="M140" s="102" t="str">
        <f>IFERROR(VLOOKUP(Výskyt[[#This Row],[Kód]],zostava1[],2,0),"")</f>
        <v/>
      </c>
      <c r="N140" s="102" t="str">
        <f>IFERROR(VLOOKUP(Výskyt[[#This Row],[Kód]],zostava2[],2,0),"")</f>
        <v/>
      </c>
      <c r="O140" s="102" t="str">
        <f>IFERROR(VLOOKUP(Výskyt[[#This Row],[Kód]],zostava3[],2,0),"")</f>
        <v/>
      </c>
      <c r="P140" s="102" t="str">
        <f>IFERROR(VLOOKUP(Výskyt[[#This Row],[Kód]],zostava4[],2,0),"")</f>
        <v/>
      </c>
      <c r="Q140" s="102" t="str">
        <f>IFERROR(VLOOKUP(Výskyt[[#This Row],[Kód]],zostava5[],2,0),"")</f>
        <v/>
      </c>
      <c r="R140" s="102" t="str">
        <f>IFERROR(VLOOKUP(Výskyt[[#This Row],[Kód]],zostava6[],2,0),"")</f>
        <v/>
      </c>
      <c r="S140" s="102" t="str">
        <f>IFERROR(VLOOKUP(Výskyt[[#This Row],[Kód]],zostava7[],2,0),"")</f>
        <v/>
      </c>
      <c r="T140" s="102" t="str">
        <f>IFERROR(VLOOKUP(Výskyt[[#This Row],[Kód]],zostava8[],2,0),"")</f>
        <v/>
      </c>
      <c r="U140" s="102" t="str">
        <f>IFERROR(VLOOKUP(Výskyt[[#This Row],[Kód]],zostava9[],2,0),"")</f>
        <v/>
      </c>
      <c r="V140" s="103" t="str">
        <f>IFERROR(VLOOKUP(Výskyt[[#This Row],[Kód]],zostava10[],2,0),"")</f>
        <v/>
      </c>
      <c r="W140" s="90"/>
      <c r="X140" s="139">
        <f>Zostavy!B153</f>
        <v>0</v>
      </c>
      <c r="Y140" s="139">
        <f>SUMIFS(Zostavy!$D$132:$D$165,Zostavy!$B$132:$B$165,Zostavy!B153)*Zostavy!$E$167</f>
        <v>0</v>
      </c>
    </row>
    <row r="141" spans="1:25" ht="14.15" x14ac:dyDescent="0.35">
      <c r="A141" s="90"/>
      <c r="B141" s="99">
        <v>3792</v>
      </c>
      <c r="C141" s="90" t="s">
        <v>213</v>
      </c>
      <c r="D141" s="90">
        <f>Cenník[[#This Row],[Kód]]</f>
        <v>3792</v>
      </c>
      <c r="E141" s="100">
        <v>1.86</v>
      </c>
      <c r="F141" s="90"/>
      <c r="G141" s="90" t="s">
        <v>250</v>
      </c>
      <c r="H141" s="90"/>
      <c r="I141" s="101">
        <f>Cenník[[#This Row],[Kód]]</f>
        <v>3792</v>
      </c>
      <c r="J141" s="102">
        <f>SUM(Výskyt[[#This Row],[1]:[10]])</f>
        <v>0</v>
      </c>
      <c r="K141" s="102" t="str">
        <f>IFERROR(RANK(Výskyt[[#This Row],[kód-P]],Výskyt[kód-P],1),"")</f>
        <v/>
      </c>
      <c r="L141" s="102" t="str">
        <f>IF(Výskyt[[#This Row],[ks]]&gt;0,Výskyt[[#This Row],[Kód]],"")</f>
        <v/>
      </c>
      <c r="M141" s="102" t="str">
        <f>IFERROR(VLOOKUP(Výskyt[[#This Row],[Kód]],zostava1[],2,0),"")</f>
        <v/>
      </c>
      <c r="N141" s="102" t="str">
        <f>IFERROR(VLOOKUP(Výskyt[[#This Row],[Kód]],zostava2[],2,0),"")</f>
        <v/>
      </c>
      <c r="O141" s="102" t="str">
        <f>IFERROR(VLOOKUP(Výskyt[[#This Row],[Kód]],zostava3[],2,0),"")</f>
        <v/>
      </c>
      <c r="P141" s="102" t="str">
        <f>IFERROR(VLOOKUP(Výskyt[[#This Row],[Kód]],zostava4[],2,0),"")</f>
        <v/>
      </c>
      <c r="Q141" s="102" t="str">
        <f>IFERROR(VLOOKUP(Výskyt[[#This Row],[Kód]],zostava5[],2,0),"")</f>
        <v/>
      </c>
      <c r="R141" s="102" t="str">
        <f>IFERROR(VLOOKUP(Výskyt[[#This Row],[Kód]],zostava6[],2,0),"")</f>
        <v/>
      </c>
      <c r="S141" s="102" t="str">
        <f>IFERROR(VLOOKUP(Výskyt[[#This Row],[Kód]],zostava7[],2,0),"")</f>
        <v/>
      </c>
      <c r="T141" s="102" t="str">
        <f>IFERROR(VLOOKUP(Výskyt[[#This Row],[Kód]],zostava8[],2,0),"")</f>
        <v/>
      </c>
      <c r="U141" s="102" t="str">
        <f>IFERROR(VLOOKUP(Výskyt[[#This Row],[Kód]],zostava9[],2,0),"")</f>
        <v/>
      </c>
      <c r="V141" s="103" t="str">
        <f>IFERROR(VLOOKUP(Výskyt[[#This Row],[Kód]],zostava10[],2,0),"")</f>
        <v/>
      </c>
      <c r="W141" s="90"/>
      <c r="X141" s="138">
        <f>Zostavy!B154</f>
        <v>0</v>
      </c>
      <c r="Y141" s="138">
        <f>SUMIFS(Zostavy!$D$132:$D$165,Zostavy!$B$132:$B$165,Zostavy!B154)*Zostavy!$E$167</f>
        <v>0</v>
      </c>
    </row>
    <row r="142" spans="1:25" ht="14.15" x14ac:dyDescent="0.35">
      <c r="A142" s="90"/>
      <c r="B142" s="99">
        <v>3805</v>
      </c>
      <c r="C142" s="90" t="s">
        <v>251</v>
      </c>
      <c r="D142" s="90">
        <f>Cenník[[#This Row],[Kód]]</f>
        <v>3805</v>
      </c>
      <c r="E142" s="100">
        <v>1.1300000000000001</v>
      </c>
      <c r="F142" s="90"/>
      <c r="G142" s="90" t="s">
        <v>252</v>
      </c>
      <c r="H142" s="90"/>
      <c r="I142" s="101">
        <f>Cenník[[#This Row],[Kód]]</f>
        <v>3805</v>
      </c>
      <c r="J142" s="102">
        <f>SUM(Výskyt[[#This Row],[1]:[10]])</f>
        <v>0</v>
      </c>
      <c r="K142" s="102" t="str">
        <f>IFERROR(RANK(Výskyt[[#This Row],[kód-P]],Výskyt[kód-P],1),"")</f>
        <v/>
      </c>
      <c r="L142" s="102" t="str">
        <f>IF(Výskyt[[#This Row],[ks]]&gt;0,Výskyt[[#This Row],[Kód]],"")</f>
        <v/>
      </c>
      <c r="M142" s="102" t="str">
        <f>IFERROR(VLOOKUP(Výskyt[[#This Row],[Kód]],zostava1[],2,0),"")</f>
        <v/>
      </c>
      <c r="N142" s="102" t="str">
        <f>IFERROR(VLOOKUP(Výskyt[[#This Row],[Kód]],zostava2[],2,0),"")</f>
        <v/>
      </c>
      <c r="O142" s="102" t="str">
        <f>IFERROR(VLOOKUP(Výskyt[[#This Row],[Kód]],zostava3[],2,0),"")</f>
        <v/>
      </c>
      <c r="P142" s="102" t="str">
        <f>IFERROR(VLOOKUP(Výskyt[[#This Row],[Kód]],zostava4[],2,0),"")</f>
        <v/>
      </c>
      <c r="Q142" s="102" t="str">
        <f>IFERROR(VLOOKUP(Výskyt[[#This Row],[Kód]],zostava5[],2,0),"")</f>
        <v/>
      </c>
      <c r="R142" s="102" t="str">
        <f>IFERROR(VLOOKUP(Výskyt[[#This Row],[Kód]],zostava6[],2,0),"")</f>
        <v/>
      </c>
      <c r="S142" s="102" t="str">
        <f>IFERROR(VLOOKUP(Výskyt[[#This Row],[Kód]],zostava7[],2,0),"")</f>
        <v/>
      </c>
      <c r="T142" s="102" t="str">
        <f>IFERROR(VLOOKUP(Výskyt[[#This Row],[Kód]],zostava8[],2,0),"")</f>
        <v/>
      </c>
      <c r="U142" s="102" t="str">
        <f>IFERROR(VLOOKUP(Výskyt[[#This Row],[Kód]],zostava9[],2,0),"")</f>
        <v/>
      </c>
      <c r="V142" s="103" t="str">
        <f>IFERROR(VLOOKUP(Výskyt[[#This Row],[Kód]],zostava10[],2,0),"")</f>
        <v/>
      </c>
      <c r="W142" s="90"/>
      <c r="X142" s="139">
        <f>Zostavy!B155</f>
        <v>0</v>
      </c>
      <c r="Y142" s="139">
        <f>SUMIFS(Zostavy!$D$132:$D$165,Zostavy!$B$132:$B$165,Zostavy!B155)*Zostavy!$E$167</f>
        <v>0</v>
      </c>
    </row>
    <row r="143" spans="1:25" ht="14.15" x14ac:dyDescent="0.35">
      <c r="A143" s="90"/>
      <c r="B143" s="99">
        <v>3810</v>
      </c>
      <c r="C143" s="90" t="s">
        <v>253</v>
      </c>
      <c r="D143" s="90">
        <f>Cenník[[#This Row],[Kód]]</f>
        <v>3810</v>
      </c>
      <c r="E143" s="100">
        <v>1.54</v>
      </c>
      <c r="F143" s="90"/>
      <c r="G143" s="90" t="s">
        <v>254</v>
      </c>
      <c r="H143" s="90"/>
      <c r="I143" s="101">
        <f>Cenník[[#This Row],[Kód]]</f>
        <v>3810</v>
      </c>
      <c r="J143" s="102">
        <f>SUM(Výskyt[[#This Row],[1]:[10]])</f>
        <v>0</v>
      </c>
      <c r="K143" s="102" t="str">
        <f>IFERROR(RANK(Výskyt[[#This Row],[kód-P]],Výskyt[kód-P],1),"")</f>
        <v/>
      </c>
      <c r="L143" s="102" t="str">
        <f>IF(Výskyt[[#This Row],[ks]]&gt;0,Výskyt[[#This Row],[Kód]],"")</f>
        <v/>
      </c>
      <c r="M143" s="102">
        <f>IFERROR(VLOOKUP(Výskyt[[#This Row],[Kód]],zostava1[],2,0),"")</f>
        <v>0</v>
      </c>
      <c r="N143" s="102" t="str">
        <f>IFERROR(VLOOKUP(Výskyt[[#This Row],[Kód]],zostava2[],2,0),"")</f>
        <v/>
      </c>
      <c r="O143" s="102" t="str">
        <f>IFERROR(VLOOKUP(Výskyt[[#This Row],[Kód]],zostava3[],2,0),"")</f>
        <v/>
      </c>
      <c r="P143" s="102" t="str">
        <f>IFERROR(VLOOKUP(Výskyt[[#This Row],[Kód]],zostava4[],2,0),"")</f>
        <v/>
      </c>
      <c r="Q143" s="102" t="str">
        <f>IFERROR(VLOOKUP(Výskyt[[#This Row],[Kód]],zostava5[],2,0),"")</f>
        <v/>
      </c>
      <c r="R143" s="102" t="str">
        <f>IFERROR(VLOOKUP(Výskyt[[#This Row],[Kód]],zostava6[],2,0),"")</f>
        <v/>
      </c>
      <c r="S143" s="102" t="str">
        <f>IFERROR(VLOOKUP(Výskyt[[#This Row],[Kód]],zostava7[],2,0),"")</f>
        <v/>
      </c>
      <c r="T143" s="102" t="str">
        <f>IFERROR(VLOOKUP(Výskyt[[#This Row],[Kód]],zostava8[],2,0),"")</f>
        <v/>
      </c>
      <c r="U143" s="102" t="str">
        <f>IFERROR(VLOOKUP(Výskyt[[#This Row],[Kód]],zostava9[],2,0),"")</f>
        <v/>
      </c>
      <c r="V143" s="103" t="str">
        <f>IFERROR(VLOOKUP(Výskyt[[#This Row],[Kód]],zostava10[],2,0),"")</f>
        <v/>
      </c>
      <c r="W143" s="90"/>
      <c r="X143" s="138">
        <f>Zostavy!B156</f>
        <v>0</v>
      </c>
      <c r="Y143" s="138">
        <f>SUMIFS(Zostavy!$D$132:$D$165,Zostavy!$B$132:$B$165,Zostavy!B156)*Zostavy!$E$167</f>
        <v>0</v>
      </c>
    </row>
    <row r="144" spans="1:25" ht="14.15" x14ac:dyDescent="0.35">
      <c r="A144" s="90"/>
      <c r="B144" s="99">
        <v>3811</v>
      </c>
      <c r="C144" s="90" t="s">
        <v>255</v>
      </c>
      <c r="D144" s="90">
        <f>Cenník[[#This Row],[Kód]]</f>
        <v>3811</v>
      </c>
      <c r="E144" s="100">
        <v>1.84</v>
      </c>
      <c r="F144" s="90"/>
      <c r="G144" s="90" t="s">
        <v>256</v>
      </c>
      <c r="H144" s="90"/>
      <c r="I144" s="101">
        <f>Cenník[[#This Row],[Kód]]</f>
        <v>3811</v>
      </c>
      <c r="J144" s="102">
        <f>SUM(Výskyt[[#This Row],[1]:[10]])</f>
        <v>0</v>
      </c>
      <c r="K144" s="102" t="str">
        <f>IFERROR(RANK(Výskyt[[#This Row],[kód-P]],Výskyt[kód-P],1),"")</f>
        <v/>
      </c>
      <c r="L144" s="102" t="str">
        <f>IF(Výskyt[[#This Row],[ks]]&gt;0,Výskyt[[#This Row],[Kód]],"")</f>
        <v/>
      </c>
      <c r="M144" s="102" t="str">
        <f>IFERROR(VLOOKUP(Výskyt[[#This Row],[Kód]],zostava1[],2,0),"")</f>
        <v/>
      </c>
      <c r="N144" s="102" t="str">
        <f>IFERROR(VLOOKUP(Výskyt[[#This Row],[Kód]],zostava2[],2,0),"")</f>
        <v/>
      </c>
      <c r="O144" s="102" t="str">
        <f>IFERROR(VLOOKUP(Výskyt[[#This Row],[Kód]],zostava3[],2,0),"")</f>
        <v/>
      </c>
      <c r="P144" s="102" t="str">
        <f>IFERROR(VLOOKUP(Výskyt[[#This Row],[Kód]],zostava4[],2,0),"")</f>
        <v/>
      </c>
      <c r="Q144" s="102" t="str">
        <f>IFERROR(VLOOKUP(Výskyt[[#This Row],[Kód]],zostava5[],2,0),"")</f>
        <v/>
      </c>
      <c r="R144" s="102" t="str">
        <f>IFERROR(VLOOKUP(Výskyt[[#This Row],[Kód]],zostava6[],2,0),"")</f>
        <v/>
      </c>
      <c r="S144" s="102" t="str">
        <f>IFERROR(VLOOKUP(Výskyt[[#This Row],[Kód]],zostava7[],2,0),"")</f>
        <v/>
      </c>
      <c r="T144" s="102" t="str">
        <f>IFERROR(VLOOKUP(Výskyt[[#This Row],[Kód]],zostava8[],2,0),"")</f>
        <v/>
      </c>
      <c r="U144" s="102" t="str">
        <f>IFERROR(VLOOKUP(Výskyt[[#This Row],[Kód]],zostava9[],2,0),"")</f>
        <v/>
      </c>
      <c r="V144" s="103" t="str">
        <f>IFERROR(VLOOKUP(Výskyt[[#This Row],[Kód]],zostava10[],2,0),"")</f>
        <v/>
      </c>
      <c r="W144" s="90"/>
      <c r="X144" s="139">
        <f>Zostavy!B157</f>
        <v>0</v>
      </c>
      <c r="Y144" s="139">
        <f>SUMIFS(Zostavy!$D$132:$D$165,Zostavy!$B$132:$B$165,Zostavy!B157)*Zostavy!$E$167</f>
        <v>0</v>
      </c>
    </row>
    <row r="145" spans="1:25" ht="14.15" x14ac:dyDescent="0.35">
      <c r="A145" s="90"/>
      <c r="B145" s="99">
        <v>3812</v>
      </c>
      <c r="C145" s="90" t="s">
        <v>257</v>
      </c>
      <c r="D145" s="90">
        <f>Cenník[[#This Row],[Kód]]</f>
        <v>3812</v>
      </c>
      <c r="E145" s="100">
        <v>3.64</v>
      </c>
      <c r="F145" s="90"/>
      <c r="G145" s="90" t="s">
        <v>258</v>
      </c>
      <c r="H145" s="90"/>
      <c r="I145" s="101">
        <f>Cenník[[#This Row],[Kód]]</f>
        <v>3812</v>
      </c>
      <c r="J145" s="102">
        <f>SUM(Výskyt[[#This Row],[1]:[10]])</f>
        <v>0</v>
      </c>
      <c r="K145" s="102" t="str">
        <f>IFERROR(RANK(Výskyt[[#This Row],[kód-P]],Výskyt[kód-P],1),"")</f>
        <v/>
      </c>
      <c r="L145" s="102" t="str">
        <f>IF(Výskyt[[#This Row],[ks]]&gt;0,Výskyt[[#This Row],[Kód]],"")</f>
        <v/>
      </c>
      <c r="M145" s="102" t="str">
        <f>IFERROR(VLOOKUP(Výskyt[[#This Row],[Kód]],zostava1[],2,0),"")</f>
        <v/>
      </c>
      <c r="N145" s="102" t="str">
        <f>IFERROR(VLOOKUP(Výskyt[[#This Row],[Kód]],zostava2[],2,0),"")</f>
        <v/>
      </c>
      <c r="O145" s="102" t="str">
        <f>IFERROR(VLOOKUP(Výskyt[[#This Row],[Kód]],zostava3[],2,0),"")</f>
        <v/>
      </c>
      <c r="P145" s="102" t="str">
        <f>IFERROR(VLOOKUP(Výskyt[[#This Row],[Kód]],zostava4[],2,0),"")</f>
        <v/>
      </c>
      <c r="Q145" s="102" t="str">
        <f>IFERROR(VLOOKUP(Výskyt[[#This Row],[Kód]],zostava5[],2,0),"")</f>
        <v/>
      </c>
      <c r="R145" s="102" t="str">
        <f>IFERROR(VLOOKUP(Výskyt[[#This Row],[Kód]],zostava6[],2,0),"")</f>
        <v/>
      </c>
      <c r="S145" s="102" t="str">
        <f>IFERROR(VLOOKUP(Výskyt[[#This Row],[Kód]],zostava7[],2,0),"")</f>
        <v/>
      </c>
      <c r="T145" s="102" t="str">
        <f>IFERROR(VLOOKUP(Výskyt[[#This Row],[Kód]],zostava8[],2,0),"")</f>
        <v/>
      </c>
      <c r="U145" s="102" t="str">
        <f>IFERROR(VLOOKUP(Výskyt[[#This Row],[Kód]],zostava9[],2,0),"")</f>
        <v/>
      </c>
      <c r="V145" s="103" t="str">
        <f>IFERROR(VLOOKUP(Výskyt[[#This Row],[Kód]],zostava10[],2,0),"")</f>
        <v/>
      </c>
      <c r="W145" s="90"/>
      <c r="X145" s="138">
        <f>Zostavy!B158</f>
        <v>0</v>
      </c>
      <c r="Y145" s="138">
        <f>SUMIFS(Zostavy!$D$132:$D$165,Zostavy!$B$132:$B$165,Zostavy!B158)*Zostavy!$E$167</f>
        <v>0</v>
      </c>
    </row>
    <row r="146" spans="1:25" ht="14.15" x14ac:dyDescent="0.35">
      <c r="A146" s="90"/>
      <c r="B146" s="99">
        <v>3813</v>
      </c>
      <c r="C146" s="90" t="s">
        <v>259</v>
      </c>
      <c r="D146" s="90">
        <f>Cenník[[#This Row],[Kód]]</f>
        <v>3813</v>
      </c>
      <c r="E146" s="100">
        <v>5.41</v>
      </c>
      <c r="F146" s="90"/>
      <c r="G146" s="90" t="s">
        <v>260</v>
      </c>
      <c r="H146" s="90"/>
      <c r="I146" s="101">
        <f>Cenník[[#This Row],[Kód]]</f>
        <v>3813</v>
      </c>
      <c r="J146" s="102">
        <f>SUM(Výskyt[[#This Row],[1]:[10]])</f>
        <v>0</v>
      </c>
      <c r="K146" s="102" t="str">
        <f>IFERROR(RANK(Výskyt[[#This Row],[kód-P]],Výskyt[kód-P],1),"")</f>
        <v/>
      </c>
      <c r="L146" s="102" t="str">
        <f>IF(Výskyt[[#This Row],[ks]]&gt;0,Výskyt[[#This Row],[Kód]],"")</f>
        <v/>
      </c>
      <c r="M146" s="102" t="str">
        <f>IFERROR(VLOOKUP(Výskyt[[#This Row],[Kód]],zostava1[],2,0),"")</f>
        <v/>
      </c>
      <c r="N146" s="102" t="str">
        <f>IFERROR(VLOOKUP(Výskyt[[#This Row],[Kód]],zostava2[],2,0),"")</f>
        <v/>
      </c>
      <c r="O146" s="102" t="str">
        <f>IFERROR(VLOOKUP(Výskyt[[#This Row],[Kód]],zostava3[],2,0),"")</f>
        <v/>
      </c>
      <c r="P146" s="102" t="str">
        <f>IFERROR(VLOOKUP(Výskyt[[#This Row],[Kód]],zostava4[],2,0),"")</f>
        <v/>
      </c>
      <c r="Q146" s="102" t="str">
        <f>IFERROR(VLOOKUP(Výskyt[[#This Row],[Kód]],zostava5[],2,0),"")</f>
        <v/>
      </c>
      <c r="R146" s="102" t="str">
        <f>IFERROR(VLOOKUP(Výskyt[[#This Row],[Kód]],zostava6[],2,0),"")</f>
        <v/>
      </c>
      <c r="S146" s="102" t="str">
        <f>IFERROR(VLOOKUP(Výskyt[[#This Row],[Kód]],zostava7[],2,0),"")</f>
        <v/>
      </c>
      <c r="T146" s="102" t="str">
        <f>IFERROR(VLOOKUP(Výskyt[[#This Row],[Kód]],zostava8[],2,0),"")</f>
        <v/>
      </c>
      <c r="U146" s="102" t="str">
        <f>IFERROR(VLOOKUP(Výskyt[[#This Row],[Kód]],zostava9[],2,0),"")</f>
        <v/>
      </c>
      <c r="V146" s="103" t="str">
        <f>IFERROR(VLOOKUP(Výskyt[[#This Row],[Kód]],zostava10[],2,0),"")</f>
        <v/>
      </c>
      <c r="W146" s="90"/>
      <c r="X146" s="139">
        <f>Zostavy!B159</f>
        <v>0</v>
      </c>
      <c r="Y146" s="139">
        <f>SUMIFS(Zostavy!$D$132:$D$165,Zostavy!$B$132:$B$165,Zostavy!B159)*Zostavy!$E$167</f>
        <v>0</v>
      </c>
    </row>
    <row r="147" spans="1:25" ht="14.15" x14ac:dyDescent="0.35">
      <c r="A147" s="90"/>
      <c r="B147" s="99">
        <v>3814</v>
      </c>
      <c r="C147" s="90" t="s">
        <v>261</v>
      </c>
      <c r="D147" s="90">
        <f>Cenník[[#This Row],[Kód]]</f>
        <v>3814</v>
      </c>
      <c r="E147" s="100">
        <v>6.76</v>
      </c>
      <c r="F147" s="90"/>
      <c r="G147" s="90" t="s">
        <v>262</v>
      </c>
      <c r="H147" s="90"/>
      <c r="I147" s="101">
        <f>Cenník[[#This Row],[Kód]]</f>
        <v>3814</v>
      </c>
      <c r="J147" s="102">
        <f>SUM(Výskyt[[#This Row],[1]:[10]])</f>
        <v>0</v>
      </c>
      <c r="K147" s="102" t="str">
        <f>IFERROR(RANK(Výskyt[[#This Row],[kód-P]],Výskyt[kód-P],1),"")</f>
        <v/>
      </c>
      <c r="L147" s="102" t="str">
        <f>IF(Výskyt[[#This Row],[ks]]&gt;0,Výskyt[[#This Row],[Kód]],"")</f>
        <v/>
      </c>
      <c r="M147" s="102" t="str">
        <f>IFERROR(VLOOKUP(Výskyt[[#This Row],[Kód]],zostava1[],2,0),"")</f>
        <v/>
      </c>
      <c r="N147" s="102" t="str">
        <f>IFERROR(VLOOKUP(Výskyt[[#This Row],[Kód]],zostava2[],2,0),"")</f>
        <v/>
      </c>
      <c r="O147" s="102" t="str">
        <f>IFERROR(VLOOKUP(Výskyt[[#This Row],[Kód]],zostava3[],2,0),"")</f>
        <v/>
      </c>
      <c r="P147" s="102" t="str">
        <f>IFERROR(VLOOKUP(Výskyt[[#This Row],[Kód]],zostava4[],2,0),"")</f>
        <v/>
      </c>
      <c r="Q147" s="102" t="str">
        <f>IFERROR(VLOOKUP(Výskyt[[#This Row],[Kód]],zostava5[],2,0),"")</f>
        <v/>
      </c>
      <c r="R147" s="102" t="str">
        <f>IFERROR(VLOOKUP(Výskyt[[#This Row],[Kód]],zostava6[],2,0),"")</f>
        <v/>
      </c>
      <c r="S147" s="102" t="str">
        <f>IFERROR(VLOOKUP(Výskyt[[#This Row],[Kód]],zostava7[],2,0),"")</f>
        <v/>
      </c>
      <c r="T147" s="102" t="str">
        <f>IFERROR(VLOOKUP(Výskyt[[#This Row],[Kód]],zostava8[],2,0),"")</f>
        <v/>
      </c>
      <c r="U147" s="102" t="str">
        <f>IFERROR(VLOOKUP(Výskyt[[#This Row],[Kód]],zostava9[],2,0),"")</f>
        <v/>
      </c>
      <c r="V147" s="103" t="str">
        <f>IFERROR(VLOOKUP(Výskyt[[#This Row],[Kód]],zostava10[],2,0),"")</f>
        <v/>
      </c>
      <c r="W147" s="90"/>
      <c r="X147" s="138">
        <f>Zostavy!B160</f>
        <v>0</v>
      </c>
      <c r="Y147" s="138">
        <f>SUMIFS(Zostavy!$D$132:$D$165,Zostavy!$B$132:$B$165,Zostavy!B160)*Zostavy!$E$167</f>
        <v>0</v>
      </c>
    </row>
    <row r="148" spans="1:25" ht="14.15" x14ac:dyDescent="0.35">
      <c r="A148" s="90"/>
      <c r="B148" s="99">
        <v>3815</v>
      </c>
      <c r="C148" s="90" t="s">
        <v>263</v>
      </c>
      <c r="D148" s="90">
        <f>Cenník[[#This Row],[Kód]]</f>
        <v>3815</v>
      </c>
      <c r="E148" s="100">
        <v>1.02</v>
      </c>
      <c r="F148" s="90"/>
      <c r="G148" s="90" t="s">
        <v>264</v>
      </c>
      <c r="H148" s="90"/>
      <c r="I148" s="101">
        <f>Cenník[[#This Row],[Kód]]</f>
        <v>3815</v>
      </c>
      <c r="J148" s="102">
        <f>SUM(Výskyt[[#This Row],[1]:[10]])</f>
        <v>0</v>
      </c>
      <c r="K148" s="102" t="str">
        <f>IFERROR(RANK(Výskyt[[#This Row],[kód-P]],Výskyt[kód-P],1),"")</f>
        <v/>
      </c>
      <c r="L148" s="102" t="str">
        <f>IF(Výskyt[[#This Row],[ks]]&gt;0,Výskyt[[#This Row],[Kód]],"")</f>
        <v/>
      </c>
      <c r="M148" s="102" t="str">
        <f>IFERROR(VLOOKUP(Výskyt[[#This Row],[Kód]],zostava1[],2,0),"")</f>
        <v/>
      </c>
      <c r="N148" s="102" t="str">
        <f>IFERROR(VLOOKUP(Výskyt[[#This Row],[Kód]],zostava2[],2,0),"")</f>
        <v/>
      </c>
      <c r="O148" s="102" t="str">
        <f>IFERROR(VLOOKUP(Výskyt[[#This Row],[Kód]],zostava3[],2,0),"")</f>
        <v/>
      </c>
      <c r="P148" s="102" t="str">
        <f>IFERROR(VLOOKUP(Výskyt[[#This Row],[Kód]],zostava4[],2,0),"")</f>
        <v/>
      </c>
      <c r="Q148" s="102" t="str">
        <f>IFERROR(VLOOKUP(Výskyt[[#This Row],[Kód]],zostava5[],2,0),"")</f>
        <v/>
      </c>
      <c r="R148" s="102" t="str">
        <f>IFERROR(VLOOKUP(Výskyt[[#This Row],[Kód]],zostava6[],2,0),"")</f>
        <v/>
      </c>
      <c r="S148" s="102" t="str">
        <f>IFERROR(VLOOKUP(Výskyt[[#This Row],[Kód]],zostava7[],2,0),"")</f>
        <v/>
      </c>
      <c r="T148" s="102" t="str">
        <f>IFERROR(VLOOKUP(Výskyt[[#This Row],[Kód]],zostava8[],2,0),"")</f>
        <v/>
      </c>
      <c r="U148" s="102" t="str">
        <f>IFERROR(VLOOKUP(Výskyt[[#This Row],[Kód]],zostava9[],2,0),"")</f>
        <v/>
      </c>
      <c r="V148" s="103" t="str">
        <f>IFERROR(VLOOKUP(Výskyt[[#This Row],[Kód]],zostava10[],2,0),"")</f>
        <v/>
      </c>
      <c r="W148" s="90"/>
      <c r="X148" s="139">
        <f>Zostavy!B161</f>
        <v>0</v>
      </c>
      <c r="Y148" s="139">
        <f>SUMIFS(Zostavy!$D$132:$D$165,Zostavy!$B$132:$B$165,Zostavy!B161)*Zostavy!$E$167</f>
        <v>0</v>
      </c>
    </row>
    <row r="149" spans="1:25" ht="14.15" x14ac:dyDescent="0.35">
      <c r="A149" s="90"/>
      <c r="B149" s="99">
        <v>3820</v>
      </c>
      <c r="C149" s="90" t="s">
        <v>265</v>
      </c>
      <c r="D149" s="90">
        <f>Cenník[[#This Row],[Kód]]</f>
        <v>3820</v>
      </c>
      <c r="E149" s="100">
        <v>1.86</v>
      </c>
      <c r="F149" s="90"/>
      <c r="G149" s="90" t="s">
        <v>266</v>
      </c>
      <c r="H149" s="90"/>
      <c r="I149" s="101">
        <f>Cenník[[#This Row],[Kód]]</f>
        <v>3820</v>
      </c>
      <c r="J149" s="102">
        <f>SUM(Výskyt[[#This Row],[1]:[10]])</f>
        <v>0</v>
      </c>
      <c r="K149" s="102" t="str">
        <f>IFERROR(RANK(Výskyt[[#This Row],[kód-P]],Výskyt[kód-P],1),"")</f>
        <v/>
      </c>
      <c r="L149" s="102" t="str">
        <f>IF(Výskyt[[#This Row],[ks]]&gt;0,Výskyt[[#This Row],[Kód]],"")</f>
        <v/>
      </c>
      <c r="M149" s="102" t="str">
        <f>IFERROR(VLOOKUP(Výskyt[[#This Row],[Kód]],zostava1[],2,0),"")</f>
        <v/>
      </c>
      <c r="N149" s="102">
        <f>IFERROR(VLOOKUP(Výskyt[[#This Row],[Kód]],zostava2[],2,0),"")</f>
        <v>0</v>
      </c>
      <c r="O149" s="102">
        <f>IFERROR(VLOOKUP(Výskyt[[#This Row],[Kód]],zostava3[],2,0),"")</f>
        <v>0</v>
      </c>
      <c r="P149" s="102">
        <f>IFERROR(VLOOKUP(Výskyt[[#This Row],[Kód]],zostava4[],2,0),"")</f>
        <v>0</v>
      </c>
      <c r="Q149" s="102">
        <f>IFERROR(VLOOKUP(Výskyt[[#This Row],[Kód]],zostava5[],2,0),"")</f>
        <v>0</v>
      </c>
      <c r="R149" s="102">
        <f>IFERROR(VLOOKUP(Výskyt[[#This Row],[Kód]],zostava6[],2,0),"")</f>
        <v>0</v>
      </c>
      <c r="S149" s="102">
        <f>IFERROR(VLOOKUP(Výskyt[[#This Row],[Kód]],zostava7[],2,0),"")</f>
        <v>0</v>
      </c>
      <c r="T149" s="102">
        <f>IFERROR(VLOOKUP(Výskyt[[#This Row],[Kód]],zostava8[],2,0),"")</f>
        <v>0</v>
      </c>
      <c r="U149" s="102">
        <f>IFERROR(VLOOKUP(Výskyt[[#This Row],[Kód]],zostava9[],2,0),"")</f>
        <v>0</v>
      </c>
      <c r="V149" s="103">
        <f>IFERROR(VLOOKUP(Výskyt[[#This Row],[Kód]],zostava10[],2,0),"")</f>
        <v>0</v>
      </c>
      <c r="W149" s="90"/>
      <c r="X149" s="138">
        <f>Zostavy!B162</f>
        <v>0</v>
      </c>
      <c r="Y149" s="138">
        <f>SUMIFS(Zostavy!$D$132:$D$165,Zostavy!$B$132:$B$165,Zostavy!B162)*Zostavy!$E$167</f>
        <v>0</v>
      </c>
    </row>
    <row r="150" spans="1:25" ht="14.15" x14ac:dyDescent="0.35">
      <c r="A150" s="90"/>
      <c r="B150" s="99">
        <v>3822</v>
      </c>
      <c r="C150" s="90" t="s">
        <v>267</v>
      </c>
      <c r="D150" s="90">
        <f>Cenník[[#This Row],[Kód]]</f>
        <v>3822</v>
      </c>
      <c r="E150" s="100">
        <v>1.4</v>
      </c>
      <c r="F150" s="90"/>
      <c r="G150" s="90" t="s">
        <v>268</v>
      </c>
      <c r="H150" s="90"/>
      <c r="I150" s="101">
        <f>Cenník[[#This Row],[Kód]]</f>
        <v>3822</v>
      </c>
      <c r="J150" s="102">
        <f>SUM(Výskyt[[#This Row],[1]:[10]])</f>
        <v>0</v>
      </c>
      <c r="K150" s="102" t="str">
        <f>IFERROR(RANK(Výskyt[[#This Row],[kód-P]],Výskyt[kód-P],1),"")</f>
        <v/>
      </c>
      <c r="L150" s="102" t="str">
        <f>IF(Výskyt[[#This Row],[ks]]&gt;0,Výskyt[[#This Row],[Kód]],"")</f>
        <v/>
      </c>
      <c r="M150" s="102" t="str">
        <f>IFERROR(VLOOKUP(Výskyt[[#This Row],[Kód]],zostava1[],2,0),"")</f>
        <v/>
      </c>
      <c r="N150" s="102" t="str">
        <f>IFERROR(VLOOKUP(Výskyt[[#This Row],[Kód]],zostava2[],2,0),"")</f>
        <v/>
      </c>
      <c r="O150" s="102" t="str">
        <f>IFERROR(VLOOKUP(Výskyt[[#This Row],[Kód]],zostava3[],2,0),"")</f>
        <v/>
      </c>
      <c r="P150" s="102" t="str">
        <f>IFERROR(VLOOKUP(Výskyt[[#This Row],[Kód]],zostava4[],2,0),"")</f>
        <v/>
      </c>
      <c r="Q150" s="102" t="str">
        <f>IFERROR(VLOOKUP(Výskyt[[#This Row],[Kód]],zostava5[],2,0),"")</f>
        <v/>
      </c>
      <c r="R150" s="102" t="str">
        <f>IFERROR(VLOOKUP(Výskyt[[#This Row],[Kód]],zostava6[],2,0),"")</f>
        <v/>
      </c>
      <c r="S150" s="102" t="str">
        <f>IFERROR(VLOOKUP(Výskyt[[#This Row],[Kód]],zostava7[],2,0),"")</f>
        <v/>
      </c>
      <c r="T150" s="102" t="str">
        <f>IFERROR(VLOOKUP(Výskyt[[#This Row],[Kód]],zostava8[],2,0),"")</f>
        <v/>
      </c>
      <c r="U150" s="102" t="str">
        <f>IFERROR(VLOOKUP(Výskyt[[#This Row],[Kód]],zostava9[],2,0),"")</f>
        <v/>
      </c>
      <c r="V150" s="103" t="str">
        <f>IFERROR(VLOOKUP(Výskyt[[#This Row],[Kód]],zostava10[],2,0),"")</f>
        <v/>
      </c>
      <c r="W150" s="90"/>
      <c r="X150" s="139">
        <f>Zostavy!B163</f>
        <v>0</v>
      </c>
      <c r="Y150" s="139">
        <f>SUMIFS(Zostavy!$D$132:$D$165,Zostavy!$B$132:$B$165,Zostavy!B163)*Zostavy!$E$167</f>
        <v>0</v>
      </c>
    </row>
    <row r="151" spans="1:25" ht="14.15" x14ac:dyDescent="0.35">
      <c r="A151" s="90"/>
      <c r="B151" s="99">
        <v>3823</v>
      </c>
      <c r="C151" s="90" t="s">
        <v>269</v>
      </c>
      <c r="D151" s="90">
        <f>Cenník[[#This Row],[Kód]]</f>
        <v>3823</v>
      </c>
      <c r="E151" s="100">
        <v>1.97</v>
      </c>
      <c r="F151" s="90"/>
      <c r="G151" s="90" t="s">
        <v>270</v>
      </c>
      <c r="H151" s="90"/>
      <c r="I151" s="101">
        <f>Cenník[[#This Row],[Kód]]</f>
        <v>3823</v>
      </c>
      <c r="J151" s="102">
        <f>SUM(Výskyt[[#This Row],[1]:[10]])</f>
        <v>0</v>
      </c>
      <c r="K151" s="102" t="str">
        <f>IFERROR(RANK(Výskyt[[#This Row],[kód-P]],Výskyt[kód-P],1),"")</f>
        <v/>
      </c>
      <c r="L151" s="102" t="str">
        <f>IF(Výskyt[[#This Row],[ks]]&gt;0,Výskyt[[#This Row],[Kód]],"")</f>
        <v/>
      </c>
      <c r="M151" s="102" t="str">
        <f>IFERROR(VLOOKUP(Výskyt[[#This Row],[Kód]],zostava1[],2,0),"")</f>
        <v/>
      </c>
      <c r="N151" s="102" t="str">
        <f>IFERROR(VLOOKUP(Výskyt[[#This Row],[Kód]],zostava2[],2,0),"")</f>
        <v/>
      </c>
      <c r="O151" s="102" t="str">
        <f>IFERROR(VLOOKUP(Výskyt[[#This Row],[Kód]],zostava3[],2,0),"")</f>
        <v/>
      </c>
      <c r="P151" s="102" t="str">
        <f>IFERROR(VLOOKUP(Výskyt[[#This Row],[Kód]],zostava4[],2,0),"")</f>
        <v/>
      </c>
      <c r="Q151" s="102" t="str">
        <f>IFERROR(VLOOKUP(Výskyt[[#This Row],[Kód]],zostava5[],2,0),"")</f>
        <v/>
      </c>
      <c r="R151" s="102" t="str">
        <f>IFERROR(VLOOKUP(Výskyt[[#This Row],[Kód]],zostava6[],2,0),"")</f>
        <v/>
      </c>
      <c r="S151" s="102" t="str">
        <f>IFERROR(VLOOKUP(Výskyt[[#This Row],[Kód]],zostava7[],2,0),"")</f>
        <v/>
      </c>
      <c r="T151" s="102" t="str">
        <f>IFERROR(VLOOKUP(Výskyt[[#This Row],[Kód]],zostava8[],2,0),"")</f>
        <v/>
      </c>
      <c r="U151" s="102" t="str">
        <f>IFERROR(VLOOKUP(Výskyt[[#This Row],[Kód]],zostava9[],2,0),"")</f>
        <v/>
      </c>
      <c r="V151" s="103" t="str">
        <f>IFERROR(VLOOKUP(Výskyt[[#This Row],[Kód]],zostava10[],2,0),"")</f>
        <v/>
      </c>
      <c r="W151" s="90"/>
      <c r="X151" s="138">
        <f>Zostavy!B164</f>
        <v>0</v>
      </c>
      <c r="Y151" s="138">
        <f>SUMIFS(Zostavy!$D$132:$D$165,Zostavy!$B$132:$B$165,Zostavy!B164)*Zostavy!$E$167</f>
        <v>0</v>
      </c>
    </row>
    <row r="152" spans="1:25" ht="14.15" x14ac:dyDescent="0.35">
      <c r="A152" s="90"/>
      <c r="B152" s="99">
        <v>3824</v>
      </c>
      <c r="C152" s="90" t="s">
        <v>271</v>
      </c>
      <c r="D152" s="90">
        <f>Cenník[[#This Row],[Kód]]</f>
        <v>3824</v>
      </c>
      <c r="E152" s="100">
        <v>2.5999999999999996</v>
      </c>
      <c r="F152" s="90"/>
      <c r="G152" s="90" t="s">
        <v>182</v>
      </c>
      <c r="H152" s="90"/>
      <c r="I152" s="101">
        <f>Cenník[[#This Row],[Kód]]</f>
        <v>3824</v>
      </c>
      <c r="J152" s="102">
        <f>SUM(Výskyt[[#This Row],[1]:[10]])</f>
        <v>0</v>
      </c>
      <c r="K152" s="102" t="str">
        <f>IFERROR(RANK(Výskyt[[#This Row],[kód-P]],Výskyt[kód-P],1),"")</f>
        <v/>
      </c>
      <c r="L152" s="102" t="str">
        <f>IF(Výskyt[[#This Row],[ks]]&gt;0,Výskyt[[#This Row],[Kód]],"")</f>
        <v/>
      </c>
      <c r="M152" s="102" t="str">
        <f>IFERROR(VLOOKUP(Výskyt[[#This Row],[Kód]],zostava1[],2,0),"")</f>
        <v/>
      </c>
      <c r="N152" s="102" t="str">
        <f>IFERROR(VLOOKUP(Výskyt[[#This Row],[Kód]],zostava2[],2,0),"")</f>
        <v/>
      </c>
      <c r="O152" s="102" t="str">
        <f>IFERROR(VLOOKUP(Výskyt[[#This Row],[Kód]],zostava3[],2,0),"")</f>
        <v/>
      </c>
      <c r="P152" s="102" t="str">
        <f>IFERROR(VLOOKUP(Výskyt[[#This Row],[Kód]],zostava4[],2,0),"")</f>
        <v/>
      </c>
      <c r="Q152" s="102" t="str">
        <f>IFERROR(VLOOKUP(Výskyt[[#This Row],[Kód]],zostava5[],2,0),"")</f>
        <v/>
      </c>
      <c r="R152" s="102" t="str">
        <f>IFERROR(VLOOKUP(Výskyt[[#This Row],[Kód]],zostava6[],2,0),"")</f>
        <v/>
      </c>
      <c r="S152" s="102" t="str">
        <f>IFERROR(VLOOKUP(Výskyt[[#This Row],[Kód]],zostava7[],2,0),"")</f>
        <v/>
      </c>
      <c r="T152" s="102" t="str">
        <f>IFERROR(VLOOKUP(Výskyt[[#This Row],[Kód]],zostava8[],2,0),"")</f>
        <v/>
      </c>
      <c r="U152" s="102" t="str">
        <f>IFERROR(VLOOKUP(Výskyt[[#This Row],[Kód]],zostava9[],2,0),"")</f>
        <v/>
      </c>
      <c r="V152" s="103" t="str">
        <f>IFERROR(VLOOKUP(Výskyt[[#This Row],[Kód]],zostava10[],2,0),"")</f>
        <v/>
      </c>
      <c r="W152" s="90"/>
      <c r="X152" s="144">
        <f>Zostavy!B165</f>
        <v>0</v>
      </c>
      <c r="Y152" s="144">
        <f>SUMIFS(Zostavy!$D$132:$D$165,Zostavy!$B$132:$B$165,Zostavy!B165)*Zostavy!$E$167</f>
        <v>0</v>
      </c>
    </row>
    <row r="153" spans="1:25" x14ac:dyDescent="0.35">
      <c r="A153" s="90"/>
      <c r="B153" s="99">
        <v>3825</v>
      </c>
      <c r="C153" s="90" t="s">
        <v>272</v>
      </c>
      <c r="D153" s="90">
        <f>Cenník[[#This Row],[Kód]]</f>
        <v>3825</v>
      </c>
      <c r="E153" s="100">
        <v>0.56000000000000005</v>
      </c>
      <c r="F153" s="90"/>
      <c r="G153" s="90" t="s">
        <v>273</v>
      </c>
      <c r="H153" s="90"/>
      <c r="I153" s="101">
        <f>Cenník[[#This Row],[Kód]]</f>
        <v>3825</v>
      </c>
      <c r="J153" s="102">
        <f>SUM(Výskyt[[#This Row],[1]:[10]])</f>
        <v>0</v>
      </c>
      <c r="K153" s="102" t="str">
        <f>IFERROR(RANK(Výskyt[[#This Row],[kód-P]],Výskyt[kód-P],1),"")</f>
        <v/>
      </c>
      <c r="L153" s="102" t="str">
        <f>IF(Výskyt[[#This Row],[ks]]&gt;0,Výskyt[[#This Row],[Kód]],"")</f>
        <v/>
      </c>
      <c r="M153" s="102" t="str">
        <f>IFERROR(VLOOKUP(Výskyt[[#This Row],[Kód]],zostava1[],2,0),"")</f>
        <v/>
      </c>
      <c r="N153" s="102" t="str">
        <f>IFERROR(VLOOKUP(Výskyt[[#This Row],[Kód]],zostava2[],2,0),"")</f>
        <v/>
      </c>
      <c r="O153" s="102" t="str">
        <f>IFERROR(VLOOKUP(Výskyt[[#This Row],[Kód]],zostava3[],2,0),"")</f>
        <v/>
      </c>
      <c r="P153" s="102" t="str">
        <f>IFERROR(VLOOKUP(Výskyt[[#This Row],[Kód]],zostava4[],2,0),"")</f>
        <v/>
      </c>
      <c r="Q153" s="102" t="str">
        <f>IFERROR(VLOOKUP(Výskyt[[#This Row],[Kód]],zostava5[],2,0),"")</f>
        <v/>
      </c>
      <c r="R153" s="102" t="str">
        <f>IFERROR(VLOOKUP(Výskyt[[#This Row],[Kód]],zostava6[],2,0),"")</f>
        <v/>
      </c>
      <c r="S153" s="102" t="str">
        <f>IFERROR(VLOOKUP(Výskyt[[#This Row],[Kód]],zostava7[],2,0),"")</f>
        <v/>
      </c>
      <c r="T153" s="102" t="str">
        <f>IFERROR(VLOOKUP(Výskyt[[#This Row],[Kód]],zostava8[],2,0),"")</f>
        <v/>
      </c>
      <c r="U153" s="102" t="str">
        <f>IFERROR(VLOOKUP(Výskyt[[#This Row],[Kód]],zostava9[],2,0),"")</f>
        <v/>
      </c>
      <c r="V153" s="103" t="str">
        <f>IFERROR(VLOOKUP(Výskyt[[#This Row],[Kód]],zostava10[],2,0),"")</f>
        <v/>
      </c>
      <c r="W153" s="90"/>
    </row>
    <row r="154" spans="1:25" x14ac:dyDescent="0.35">
      <c r="A154" s="90"/>
      <c r="B154" s="99">
        <v>3830</v>
      </c>
      <c r="C154" s="90" t="s">
        <v>274</v>
      </c>
      <c r="D154" s="90">
        <f>Cenník[[#This Row],[Kód]]</f>
        <v>3830</v>
      </c>
      <c r="E154" s="100">
        <v>1.3</v>
      </c>
      <c r="F154" s="90"/>
      <c r="G154" s="90" t="s">
        <v>275</v>
      </c>
      <c r="H154" s="90"/>
      <c r="I154" s="101">
        <f>Cenník[[#This Row],[Kód]]</f>
        <v>3830</v>
      </c>
      <c r="J154" s="102">
        <f>SUM(Výskyt[[#This Row],[1]:[10]])</f>
        <v>0</v>
      </c>
      <c r="K154" s="102" t="str">
        <f>IFERROR(RANK(Výskyt[[#This Row],[kód-P]],Výskyt[kód-P],1),"")</f>
        <v/>
      </c>
      <c r="L154" s="102" t="str">
        <f>IF(Výskyt[[#This Row],[ks]]&gt;0,Výskyt[[#This Row],[Kód]],"")</f>
        <v/>
      </c>
      <c r="M154" s="102">
        <f>IFERROR(VLOOKUP(Výskyt[[#This Row],[Kód]],zostava1[],2,0),"")</f>
        <v>0</v>
      </c>
      <c r="N154" s="102">
        <f>IFERROR(VLOOKUP(Výskyt[[#This Row],[Kód]],zostava2[],2,0),"")</f>
        <v>0</v>
      </c>
      <c r="O154" s="102">
        <f>IFERROR(VLOOKUP(Výskyt[[#This Row],[Kód]],zostava3[],2,0),"")</f>
        <v>0</v>
      </c>
      <c r="P154" s="102" t="str">
        <f>IFERROR(VLOOKUP(Výskyt[[#This Row],[Kód]],zostava4[],2,0),"")</f>
        <v/>
      </c>
      <c r="Q154" s="102" t="str">
        <f>IFERROR(VLOOKUP(Výskyt[[#This Row],[Kód]],zostava5[],2,0),"")</f>
        <v/>
      </c>
      <c r="R154" s="102" t="str">
        <f>IFERROR(VLOOKUP(Výskyt[[#This Row],[Kód]],zostava6[],2,0),"")</f>
        <v/>
      </c>
      <c r="S154" s="102" t="str">
        <f>IFERROR(VLOOKUP(Výskyt[[#This Row],[Kód]],zostava7[],2,0),"")</f>
        <v/>
      </c>
      <c r="T154" s="102" t="str">
        <f>IFERROR(VLOOKUP(Výskyt[[#This Row],[Kód]],zostava8[],2,0),"")</f>
        <v/>
      </c>
      <c r="U154" s="102" t="str">
        <f>IFERROR(VLOOKUP(Výskyt[[#This Row],[Kód]],zostava9[],2,0),"")</f>
        <v/>
      </c>
      <c r="V154" s="103" t="str">
        <f>IFERROR(VLOOKUP(Výskyt[[#This Row],[Kód]],zostava10[],2,0),"")</f>
        <v/>
      </c>
      <c r="W154" s="90"/>
    </row>
    <row r="155" spans="1:25" x14ac:dyDescent="0.35">
      <c r="A155" s="90"/>
      <c r="B155" s="99">
        <v>3831</v>
      </c>
      <c r="C155" s="90" t="s">
        <v>276</v>
      </c>
      <c r="D155" s="90">
        <f>Cenník[[#This Row],[Kód]]</f>
        <v>3831</v>
      </c>
      <c r="E155" s="100">
        <v>2.21</v>
      </c>
      <c r="F155" s="90"/>
      <c r="G155" s="90" t="s">
        <v>277</v>
      </c>
      <c r="H155" s="90"/>
      <c r="I155" s="101">
        <f>Cenník[[#This Row],[Kód]]</f>
        <v>3831</v>
      </c>
      <c r="J155" s="102">
        <f>SUM(Výskyt[[#This Row],[1]:[10]])</f>
        <v>0</v>
      </c>
      <c r="K155" s="102" t="str">
        <f>IFERROR(RANK(Výskyt[[#This Row],[kód-P]],Výskyt[kód-P],1),"")</f>
        <v/>
      </c>
      <c r="L155" s="102" t="str">
        <f>IF(Výskyt[[#This Row],[ks]]&gt;0,Výskyt[[#This Row],[Kód]],"")</f>
        <v/>
      </c>
      <c r="M155" s="102" t="str">
        <f>IFERROR(VLOOKUP(Výskyt[[#This Row],[Kód]],zostava1[],2,0),"")</f>
        <v/>
      </c>
      <c r="N155" s="102" t="str">
        <f>IFERROR(VLOOKUP(Výskyt[[#This Row],[Kód]],zostava2[],2,0),"")</f>
        <v/>
      </c>
      <c r="O155" s="102" t="str">
        <f>IFERROR(VLOOKUP(Výskyt[[#This Row],[Kód]],zostava3[],2,0),"")</f>
        <v/>
      </c>
      <c r="P155" s="102" t="str">
        <f>IFERROR(VLOOKUP(Výskyt[[#This Row],[Kód]],zostava4[],2,0),"")</f>
        <v/>
      </c>
      <c r="Q155" s="102" t="str">
        <f>IFERROR(VLOOKUP(Výskyt[[#This Row],[Kód]],zostava5[],2,0),"")</f>
        <v/>
      </c>
      <c r="R155" s="102" t="str">
        <f>IFERROR(VLOOKUP(Výskyt[[#This Row],[Kód]],zostava6[],2,0),"")</f>
        <v/>
      </c>
      <c r="S155" s="102" t="str">
        <f>IFERROR(VLOOKUP(Výskyt[[#This Row],[Kód]],zostava7[],2,0),"")</f>
        <v/>
      </c>
      <c r="T155" s="102" t="str">
        <f>IFERROR(VLOOKUP(Výskyt[[#This Row],[Kód]],zostava8[],2,0),"")</f>
        <v/>
      </c>
      <c r="U155" s="102" t="str">
        <f>IFERROR(VLOOKUP(Výskyt[[#This Row],[Kód]],zostava9[],2,0),"")</f>
        <v/>
      </c>
      <c r="V155" s="103" t="str">
        <f>IFERROR(VLOOKUP(Výskyt[[#This Row],[Kód]],zostava10[],2,0),"")</f>
        <v/>
      </c>
      <c r="W155" s="90"/>
    </row>
    <row r="156" spans="1:25" x14ac:dyDescent="0.35">
      <c r="A156" s="90"/>
      <c r="B156" s="99">
        <v>3832</v>
      </c>
      <c r="C156" s="90" t="s">
        <v>278</v>
      </c>
      <c r="D156" s="90">
        <f>Cenník[[#This Row],[Kód]]</f>
        <v>3832</v>
      </c>
      <c r="E156" s="100">
        <v>4.5199999999999996</v>
      </c>
      <c r="F156" s="90"/>
      <c r="G156" s="90" t="s">
        <v>279</v>
      </c>
      <c r="H156" s="90"/>
      <c r="I156" s="101">
        <f>Cenník[[#This Row],[Kód]]</f>
        <v>3832</v>
      </c>
      <c r="J156" s="102">
        <f>SUM(Výskyt[[#This Row],[1]:[10]])</f>
        <v>0</v>
      </c>
      <c r="K156" s="102" t="str">
        <f>IFERROR(RANK(Výskyt[[#This Row],[kód-P]],Výskyt[kód-P],1),"")</f>
        <v/>
      </c>
      <c r="L156" s="102" t="str">
        <f>IF(Výskyt[[#This Row],[ks]]&gt;0,Výskyt[[#This Row],[Kód]],"")</f>
        <v/>
      </c>
      <c r="M156" s="102" t="str">
        <f>IFERROR(VLOOKUP(Výskyt[[#This Row],[Kód]],zostava1[],2,0),"")</f>
        <v/>
      </c>
      <c r="N156" s="102" t="str">
        <f>IFERROR(VLOOKUP(Výskyt[[#This Row],[Kód]],zostava2[],2,0),"")</f>
        <v/>
      </c>
      <c r="O156" s="102" t="str">
        <f>IFERROR(VLOOKUP(Výskyt[[#This Row],[Kód]],zostava3[],2,0),"")</f>
        <v/>
      </c>
      <c r="P156" s="102" t="str">
        <f>IFERROR(VLOOKUP(Výskyt[[#This Row],[Kód]],zostava4[],2,0),"")</f>
        <v/>
      </c>
      <c r="Q156" s="102" t="str">
        <f>IFERROR(VLOOKUP(Výskyt[[#This Row],[Kód]],zostava5[],2,0),"")</f>
        <v/>
      </c>
      <c r="R156" s="102" t="str">
        <f>IFERROR(VLOOKUP(Výskyt[[#This Row],[Kód]],zostava6[],2,0),"")</f>
        <v/>
      </c>
      <c r="S156" s="102" t="str">
        <f>IFERROR(VLOOKUP(Výskyt[[#This Row],[Kód]],zostava7[],2,0),"")</f>
        <v/>
      </c>
      <c r="T156" s="102" t="str">
        <f>IFERROR(VLOOKUP(Výskyt[[#This Row],[Kód]],zostava8[],2,0),"")</f>
        <v/>
      </c>
      <c r="U156" s="102" t="str">
        <f>IFERROR(VLOOKUP(Výskyt[[#This Row],[Kód]],zostava9[],2,0),"")</f>
        <v/>
      </c>
      <c r="V156" s="103" t="str">
        <f>IFERROR(VLOOKUP(Výskyt[[#This Row],[Kód]],zostava10[],2,0),"")</f>
        <v/>
      </c>
      <c r="W156" s="90"/>
    </row>
    <row r="157" spans="1:25" x14ac:dyDescent="0.35">
      <c r="A157" s="90"/>
      <c r="B157" s="99">
        <v>3833</v>
      </c>
      <c r="C157" s="90" t="s">
        <v>280</v>
      </c>
      <c r="D157" s="90">
        <f>Cenník[[#This Row],[Kód]]</f>
        <v>3833</v>
      </c>
      <c r="E157" s="100">
        <v>1.32</v>
      </c>
      <c r="F157" s="90"/>
      <c r="G157" s="90" t="s">
        <v>281</v>
      </c>
      <c r="H157" s="90"/>
      <c r="I157" s="101">
        <f>Cenník[[#This Row],[Kód]]</f>
        <v>3833</v>
      </c>
      <c r="J157" s="102">
        <f>SUM(Výskyt[[#This Row],[1]:[10]])</f>
        <v>0</v>
      </c>
      <c r="K157" s="102" t="str">
        <f>IFERROR(RANK(Výskyt[[#This Row],[kód-P]],Výskyt[kód-P],1),"")</f>
        <v/>
      </c>
      <c r="L157" s="102" t="str">
        <f>IF(Výskyt[[#This Row],[ks]]&gt;0,Výskyt[[#This Row],[Kód]],"")</f>
        <v/>
      </c>
      <c r="M157" s="102" t="str">
        <f>IFERROR(VLOOKUP(Výskyt[[#This Row],[Kód]],zostava1[],2,0),"")</f>
        <v/>
      </c>
      <c r="N157" s="102" t="str">
        <f>IFERROR(VLOOKUP(Výskyt[[#This Row],[Kód]],zostava2[],2,0),"")</f>
        <v/>
      </c>
      <c r="O157" s="102" t="str">
        <f>IFERROR(VLOOKUP(Výskyt[[#This Row],[Kód]],zostava3[],2,0),"")</f>
        <v/>
      </c>
      <c r="P157" s="102" t="str">
        <f>IFERROR(VLOOKUP(Výskyt[[#This Row],[Kód]],zostava4[],2,0),"")</f>
        <v/>
      </c>
      <c r="Q157" s="102" t="str">
        <f>IFERROR(VLOOKUP(Výskyt[[#This Row],[Kód]],zostava5[],2,0),"")</f>
        <v/>
      </c>
      <c r="R157" s="102" t="str">
        <f>IFERROR(VLOOKUP(Výskyt[[#This Row],[Kód]],zostava6[],2,0),"")</f>
        <v/>
      </c>
      <c r="S157" s="102" t="str">
        <f>IFERROR(VLOOKUP(Výskyt[[#This Row],[Kód]],zostava7[],2,0),"")</f>
        <v/>
      </c>
      <c r="T157" s="102" t="str">
        <f>IFERROR(VLOOKUP(Výskyt[[#This Row],[Kód]],zostava8[],2,0),"")</f>
        <v/>
      </c>
      <c r="U157" s="102" t="str">
        <f>IFERROR(VLOOKUP(Výskyt[[#This Row],[Kód]],zostava9[],2,0),"")</f>
        <v/>
      </c>
      <c r="V157" s="103" t="str">
        <f>IFERROR(VLOOKUP(Výskyt[[#This Row],[Kód]],zostava10[],2,0),"")</f>
        <v/>
      </c>
      <c r="W157" s="90"/>
    </row>
    <row r="158" spans="1:25" x14ac:dyDescent="0.35">
      <c r="A158" s="90"/>
      <c r="B158" s="99">
        <v>3834</v>
      </c>
      <c r="C158" s="90" t="s">
        <v>282</v>
      </c>
      <c r="D158" s="90">
        <f>Cenník[[#This Row],[Kód]]</f>
        <v>3834</v>
      </c>
      <c r="E158" s="100">
        <v>2.2599999999999998</v>
      </c>
      <c r="F158" s="90"/>
      <c r="G158" s="90" t="s">
        <v>283</v>
      </c>
      <c r="H158" s="90"/>
      <c r="I158" s="101">
        <f>Cenník[[#This Row],[Kód]]</f>
        <v>3834</v>
      </c>
      <c r="J158" s="102">
        <f>SUM(Výskyt[[#This Row],[1]:[10]])</f>
        <v>0</v>
      </c>
      <c r="K158" s="102" t="str">
        <f>IFERROR(RANK(Výskyt[[#This Row],[kód-P]],Výskyt[kód-P],1),"")</f>
        <v/>
      </c>
      <c r="L158" s="102" t="str">
        <f>IF(Výskyt[[#This Row],[ks]]&gt;0,Výskyt[[#This Row],[Kód]],"")</f>
        <v/>
      </c>
      <c r="M158" s="102" t="str">
        <f>IFERROR(VLOOKUP(Výskyt[[#This Row],[Kód]],zostava1[],2,0),"")</f>
        <v/>
      </c>
      <c r="N158" s="102" t="str">
        <f>IFERROR(VLOOKUP(Výskyt[[#This Row],[Kód]],zostava2[],2,0),"")</f>
        <v/>
      </c>
      <c r="O158" s="102" t="str">
        <f>IFERROR(VLOOKUP(Výskyt[[#This Row],[Kód]],zostava3[],2,0),"")</f>
        <v/>
      </c>
      <c r="P158" s="102" t="str">
        <f>IFERROR(VLOOKUP(Výskyt[[#This Row],[Kód]],zostava4[],2,0),"")</f>
        <v/>
      </c>
      <c r="Q158" s="102" t="str">
        <f>IFERROR(VLOOKUP(Výskyt[[#This Row],[Kód]],zostava5[],2,0),"")</f>
        <v/>
      </c>
      <c r="R158" s="102" t="str">
        <f>IFERROR(VLOOKUP(Výskyt[[#This Row],[Kód]],zostava6[],2,0),"")</f>
        <v/>
      </c>
      <c r="S158" s="102" t="str">
        <f>IFERROR(VLOOKUP(Výskyt[[#This Row],[Kód]],zostava7[],2,0),"")</f>
        <v/>
      </c>
      <c r="T158" s="102" t="str">
        <f>IFERROR(VLOOKUP(Výskyt[[#This Row],[Kód]],zostava8[],2,0),"")</f>
        <v/>
      </c>
      <c r="U158" s="102" t="str">
        <f>IFERROR(VLOOKUP(Výskyt[[#This Row],[Kód]],zostava9[],2,0),"")</f>
        <v/>
      </c>
      <c r="V158" s="103" t="str">
        <f>IFERROR(VLOOKUP(Výskyt[[#This Row],[Kód]],zostava10[],2,0),"")</f>
        <v/>
      </c>
      <c r="W158" s="90"/>
    </row>
    <row r="159" spans="1:25" x14ac:dyDescent="0.35">
      <c r="A159" s="90"/>
      <c r="B159" s="99">
        <v>3835</v>
      </c>
      <c r="C159" s="90" t="s">
        <v>125</v>
      </c>
      <c r="D159" s="90">
        <f>Cenník[[#This Row],[Kód]]</f>
        <v>3835</v>
      </c>
      <c r="E159" s="100">
        <v>4.9400000000000004</v>
      </c>
      <c r="F159" s="90"/>
      <c r="G159" s="90" t="s">
        <v>284</v>
      </c>
      <c r="H159" s="90"/>
      <c r="I159" s="101">
        <f>Cenník[[#This Row],[Kód]]</f>
        <v>3835</v>
      </c>
      <c r="J159" s="102">
        <f>SUM(Výskyt[[#This Row],[1]:[10]])</f>
        <v>0</v>
      </c>
      <c r="K159" s="102" t="str">
        <f>IFERROR(RANK(Výskyt[[#This Row],[kód-P]],Výskyt[kód-P],1),"")</f>
        <v/>
      </c>
      <c r="L159" s="102" t="str">
        <f>IF(Výskyt[[#This Row],[ks]]&gt;0,Výskyt[[#This Row],[Kód]],"")</f>
        <v/>
      </c>
      <c r="M159" s="102" t="str">
        <f>IFERROR(VLOOKUP(Výskyt[[#This Row],[Kód]],zostava1[],2,0),"")</f>
        <v/>
      </c>
      <c r="N159" s="102" t="str">
        <f>IFERROR(VLOOKUP(Výskyt[[#This Row],[Kód]],zostava2[],2,0),"")</f>
        <v/>
      </c>
      <c r="O159" s="102" t="str">
        <f>IFERROR(VLOOKUP(Výskyt[[#This Row],[Kód]],zostava3[],2,0),"")</f>
        <v/>
      </c>
      <c r="P159" s="102" t="str">
        <f>IFERROR(VLOOKUP(Výskyt[[#This Row],[Kód]],zostava4[],2,0),"")</f>
        <v/>
      </c>
      <c r="Q159" s="102" t="str">
        <f>IFERROR(VLOOKUP(Výskyt[[#This Row],[Kód]],zostava5[],2,0),"")</f>
        <v/>
      </c>
      <c r="R159" s="102" t="str">
        <f>IFERROR(VLOOKUP(Výskyt[[#This Row],[Kód]],zostava6[],2,0),"")</f>
        <v/>
      </c>
      <c r="S159" s="102" t="str">
        <f>IFERROR(VLOOKUP(Výskyt[[#This Row],[Kód]],zostava7[],2,0),"")</f>
        <v/>
      </c>
      <c r="T159" s="102" t="str">
        <f>IFERROR(VLOOKUP(Výskyt[[#This Row],[Kód]],zostava8[],2,0),"")</f>
        <v/>
      </c>
      <c r="U159" s="102" t="str">
        <f>IFERROR(VLOOKUP(Výskyt[[#This Row],[Kód]],zostava9[],2,0),"")</f>
        <v/>
      </c>
      <c r="V159" s="103" t="str">
        <f>IFERROR(VLOOKUP(Výskyt[[#This Row],[Kód]],zostava10[],2,0),"")</f>
        <v/>
      </c>
      <c r="W159" s="90"/>
    </row>
    <row r="160" spans="1:25" x14ac:dyDescent="0.35">
      <c r="A160" s="90"/>
      <c r="B160" s="99">
        <v>3840</v>
      </c>
      <c r="C160" s="90" t="s">
        <v>123</v>
      </c>
      <c r="D160" s="90">
        <f>Cenník[[#This Row],[Kód]]</f>
        <v>3840</v>
      </c>
      <c r="E160" s="100">
        <v>7.8</v>
      </c>
      <c r="F160" s="90"/>
      <c r="G160" s="90" t="s">
        <v>285</v>
      </c>
      <c r="H160" s="90"/>
      <c r="I160" s="101">
        <f>Cenník[[#This Row],[Kód]]</f>
        <v>3840</v>
      </c>
      <c r="J160" s="102">
        <f>SUM(Výskyt[[#This Row],[1]:[10]])</f>
        <v>0</v>
      </c>
      <c r="K160" s="102" t="str">
        <f>IFERROR(RANK(Výskyt[[#This Row],[kód-P]],Výskyt[kód-P],1),"")</f>
        <v/>
      </c>
      <c r="L160" s="102" t="str">
        <f>IF(Výskyt[[#This Row],[ks]]&gt;0,Výskyt[[#This Row],[Kód]],"")</f>
        <v/>
      </c>
      <c r="M160" s="102" t="str">
        <f>IFERROR(VLOOKUP(Výskyt[[#This Row],[Kód]],zostava1[],2,0),"")</f>
        <v/>
      </c>
      <c r="N160" s="102" t="str">
        <f>IFERROR(VLOOKUP(Výskyt[[#This Row],[Kód]],zostava2[],2,0),"")</f>
        <v/>
      </c>
      <c r="O160" s="102" t="str">
        <f>IFERROR(VLOOKUP(Výskyt[[#This Row],[Kód]],zostava3[],2,0),"")</f>
        <v/>
      </c>
      <c r="P160" s="102" t="str">
        <f>IFERROR(VLOOKUP(Výskyt[[#This Row],[Kód]],zostava4[],2,0),"")</f>
        <v/>
      </c>
      <c r="Q160" s="102" t="str">
        <f>IFERROR(VLOOKUP(Výskyt[[#This Row],[Kód]],zostava5[],2,0),"")</f>
        <v/>
      </c>
      <c r="R160" s="102" t="str">
        <f>IFERROR(VLOOKUP(Výskyt[[#This Row],[Kód]],zostava6[],2,0),"")</f>
        <v/>
      </c>
      <c r="S160" s="102" t="str">
        <f>IFERROR(VLOOKUP(Výskyt[[#This Row],[Kód]],zostava7[],2,0),"")</f>
        <v/>
      </c>
      <c r="T160" s="102" t="str">
        <f>IFERROR(VLOOKUP(Výskyt[[#This Row],[Kód]],zostava8[],2,0),"")</f>
        <v/>
      </c>
      <c r="U160" s="102" t="str">
        <f>IFERROR(VLOOKUP(Výskyt[[#This Row],[Kód]],zostava9[],2,0),"")</f>
        <v/>
      </c>
      <c r="V160" s="103" t="str">
        <f>IFERROR(VLOOKUP(Výskyt[[#This Row],[Kód]],zostava10[],2,0),"")</f>
        <v/>
      </c>
      <c r="W160" s="90"/>
    </row>
    <row r="161" spans="1:23" x14ac:dyDescent="0.35">
      <c r="A161" s="90"/>
      <c r="B161" s="99">
        <v>3841</v>
      </c>
      <c r="C161" s="90" t="s">
        <v>286</v>
      </c>
      <c r="D161" s="90">
        <f>Cenník[[#This Row],[Kód]]</f>
        <v>3841</v>
      </c>
      <c r="E161" s="100">
        <v>0.68</v>
      </c>
      <c r="F161" s="90"/>
      <c r="G161" s="90" t="s">
        <v>287</v>
      </c>
      <c r="H161" s="90"/>
      <c r="I161" s="101">
        <f>Cenník[[#This Row],[Kód]]</f>
        <v>3841</v>
      </c>
      <c r="J161" s="102">
        <f>SUM(Výskyt[[#This Row],[1]:[10]])</f>
        <v>0</v>
      </c>
      <c r="K161" s="102" t="str">
        <f>IFERROR(RANK(Výskyt[[#This Row],[kód-P]],Výskyt[kód-P],1),"")</f>
        <v/>
      </c>
      <c r="L161" s="102" t="str">
        <f>IF(Výskyt[[#This Row],[ks]]&gt;0,Výskyt[[#This Row],[Kód]],"")</f>
        <v/>
      </c>
      <c r="M161" s="102" t="str">
        <f>IFERROR(VLOOKUP(Výskyt[[#This Row],[Kód]],zostava1[],2,0),"")</f>
        <v/>
      </c>
      <c r="N161" s="102" t="str">
        <f>IFERROR(VLOOKUP(Výskyt[[#This Row],[Kód]],zostava2[],2,0),"")</f>
        <v/>
      </c>
      <c r="O161" s="102" t="str">
        <f>IFERROR(VLOOKUP(Výskyt[[#This Row],[Kód]],zostava3[],2,0),"")</f>
        <v/>
      </c>
      <c r="P161" s="102" t="str">
        <f>IFERROR(VLOOKUP(Výskyt[[#This Row],[Kód]],zostava4[],2,0),"")</f>
        <v/>
      </c>
      <c r="Q161" s="102" t="str">
        <f>IFERROR(VLOOKUP(Výskyt[[#This Row],[Kód]],zostava5[],2,0),"")</f>
        <v/>
      </c>
      <c r="R161" s="102" t="str">
        <f>IFERROR(VLOOKUP(Výskyt[[#This Row],[Kód]],zostava6[],2,0),"")</f>
        <v/>
      </c>
      <c r="S161" s="102" t="str">
        <f>IFERROR(VLOOKUP(Výskyt[[#This Row],[Kód]],zostava7[],2,0),"")</f>
        <v/>
      </c>
      <c r="T161" s="102" t="str">
        <f>IFERROR(VLOOKUP(Výskyt[[#This Row],[Kód]],zostava8[],2,0),"")</f>
        <v/>
      </c>
      <c r="U161" s="102" t="str">
        <f>IFERROR(VLOOKUP(Výskyt[[#This Row],[Kód]],zostava9[],2,0),"")</f>
        <v/>
      </c>
      <c r="V161" s="103" t="str">
        <f>IFERROR(VLOOKUP(Výskyt[[#This Row],[Kód]],zostava10[],2,0),"")</f>
        <v/>
      </c>
      <c r="W161" s="90"/>
    </row>
    <row r="162" spans="1:23" x14ac:dyDescent="0.35">
      <c r="A162" s="90"/>
      <c r="B162" s="99">
        <v>3842</v>
      </c>
      <c r="C162" s="90" t="s">
        <v>288</v>
      </c>
      <c r="D162" s="90">
        <f>Cenník[[#This Row],[Kód]]</f>
        <v>3842</v>
      </c>
      <c r="E162" s="100">
        <v>0.62</v>
      </c>
      <c r="F162" s="90"/>
      <c r="G162" s="90" t="s">
        <v>289</v>
      </c>
      <c r="H162" s="90"/>
      <c r="I162" s="101">
        <f>Cenník[[#This Row],[Kód]]</f>
        <v>3842</v>
      </c>
      <c r="J162" s="102">
        <f>SUM(Výskyt[[#This Row],[1]:[10]])</f>
        <v>0</v>
      </c>
      <c r="K162" s="102" t="str">
        <f>IFERROR(RANK(Výskyt[[#This Row],[kód-P]],Výskyt[kód-P],1),"")</f>
        <v/>
      </c>
      <c r="L162" s="102" t="str">
        <f>IF(Výskyt[[#This Row],[ks]]&gt;0,Výskyt[[#This Row],[Kód]],"")</f>
        <v/>
      </c>
      <c r="M162" s="102" t="str">
        <f>IFERROR(VLOOKUP(Výskyt[[#This Row],[Kód]],zostava1[],2,0),"")</f>
        <v/>
      </c>
      <c r="N162" s="102" t="str">
        <f>IFERROR(VLOOKUP(Výskyt[[#This Row],[Kód]],zostava2[],2,0),"")</f>
        <v/>
      </c>
      <c r="O162" s="102" t="str">
        <f>IFERROR(VLOOKUP(Výskyt[[#This Row],[Kód]],zostava3[],2,0),"")</f>
        <v/>
      </c>
      <c r="P162" s="102" t="str">
        <f>IFERROR(VLOOKUP(Výskyt[[#This Row],[Kód]],zostava4[],2,0),"")</f>
        <v/>
      </c>
      <c r="Q162" s="102" t="str">
        <f>IFERROR(VLOOKUP(Výskyt[[#This Row],[Kód]],zostava5[],2,0),"")</f>
        <v/>
      </c>
      <c r="R162" s="102" t="str">
        <f>IFERROR(VLOOKUP(Výskyt[[#This Row],[Kód]],zostava6[],2,0),"")</f>
        <v/>
      </c>
      <c r="S162" s="102" t="str">
        <f>IFERROR(VLOOKUP(Výskyt[[#This Row],[Kód]],zostava7[],2,0),"")</f>
        <v/>
      </c>
      <c r="T162" s="102" t="str">
        <f>IFERROR(VLOOKUP(Výskyt[[#This Row],[Kód]],zostava8[],2,0),"")</f>
        <v/>
      </c>
      <c r="U162" s="102" t="str">
        <f>IFERROR(VLOOKUP(Výskyt[[#This Row],[Kód]],zostava9[],2,0),"")</f>
        <v/>
      </c>
      <c r="V162" s="103" t="str">
        <f>IFERROR(VLOOKUP(Výskyt[[#This Row],[Kód]],zostava10[],2,0),"")</f>
        <v/>
      </c>
      <c r="W162" s="90"/>
    </row>
    <row r="163" spans="1:23" x14ac:dyDescent="0.35">
      <c r="A163" s="90"/>
      <c r="B163" s="99">
        <v>3843</v>
      </c>
      <c r="C163" s="90" t="s">
        <v>290</v>
      </c>
      <c r="D163" s="90">
        <f>Cenník[[#This Row],[Kód]]</f>
        <v>3843</v>
      </c>
      <c r="E163" s="100">
        <v>0.7</v>
      </c>
      <c r="F163" s="90"/>
      <c r="G163" s="90" t="s">
        <v>291</v>
      </c>
      <c r="H163" s="90"/>
      <c r="I163" s="101">
        <f>Cenník[[#This Row],[Kód]]</f>
        <v>3843</v>
      </c>
      <c r="J163" s="102">
        <f>SUM(Výskyt[[#This Row],[1]:[10]])</f>
        <v>0</v>
      </c>
      <c r="K163" s="102" t="str">
        <f>IFERROR(RANK(Výskyt[[#This Row],[kód-P]],Výskyt[kód-P],1),"")</f>
        <v/>
      </c>
      <c r="L163" s="102" t="str">
        <f>IF(Výskyt[[#This Row],[ks]]&gt;0,Výskyt[[#This Row],[Kód]],"")</f>
        <v/>
      </c>
      <c r="M163" s="102" t="str">
        <f>IFERROR(VLOOKUP(Výskyt[[#This Row],[Kód]],zostava1[],2,0),"")</f>
        <v/>
      </c>
      <c r="N163" s="102" t="str">
        <f>IFERROR(VLOOKUP(Výskyt[[#This Row],[Kód]],zostava2[],2,0),"")</f>
        <v/>
      </c>
      <c r="O163" s="102" t="str">
        <f>IFERROR(VLOOKUP(Výskyt[[#This Row],[Kód]],zostava3[],2,0),"")</f>
        <v/>
      </c>
      <c r="P163" s="102" t="str">
        <f>IFERROR(VLOOKUP(Výskyt[[#This Row],[Kód]],zostava4[],2,0),"")</f>
        <v/>
      </c>
      <c r="Q163" s="102" t="str">
        <f>IFERROR(VLOOKUP(Výskyt[[#This Row],[Kód]],zostava5[],2,0),"")</f>
        <v/>
      </c>
      <c r="R163" s="102" t="str">
        <f>IFERROR(VLOOKUP(Výskyt[[#This Row],[Kód]],zostava6[],2,0),"")</f>
        <v/>
      </c>
      <c r="S163" s="102" t="str">
        <f>IFERROR(VLOOKUP(Výskyt[[#This Row],[Kód]],zostava7[],2,0),"")</f>
        <v/>
      </c>
      <c r="T163" s="102" t="str">
        <f>IFERROR(VLOOKUP(Výskyt[[#This Row],[Kód]],zostava8[],2,0),"")</f>
        <v/>
      </c>
      <c r="U163" s="102" t="str">
        <f>IFERROR(VLOOKUP(Výskyt[[#This Row],[Kód]],zostava9[],2,0),"")</f>
        <v/>
      </c>
      <c r="V163" s="103" t="str">
        <f>IFERROR(VLOOKUP(Výskyt[[#This Row],[Kód]],zostava10[],2,0),"")</f>
        <v/>
      </c>
      <c r="W163" s="90"/>
    </row>
    <row r="164" spans="1:23" x14ac:dyDescent="0.35">
      <c r="A164" s="90"/>
      <c r="B164" s="99">
        <v>3845</v>
      </c>
      <c r="C164" s="90" t="s">
        <v>292</v>
      </c>
      <c r="D164" s="90">
        <f>Cenník[[#This Row],[Kód]]</f>
        <v>3845</v>
      </c>
      <c r="E164" s="100">
        <v>0.82</v>
      </c>
      <c r="F164" s="90"/>
      <c r="G164" s="90" t="s">
        <v>293</v>
      </c>
      <c r="H164" s="90"/>
      <c r="I164" s="101">
        <f>Cenník[[#This Row],[Kód]]</f>
        <v>3845</v>
      </c>
      <c r="J164" s="102">
        <f>SUM(Výskyt[[#This Row],[1]:[10]])</f>
        <v>0</v>
      </c>
      <c r="K164" s="102" t="str">
        <f>IFERROR(RANK(Výskyt[[#This Row],[kód-P]],Výskyt[kód-P],1),"")</f>
        <v/>
      </c>
      <c r="L164" s="102" t="str">
        <f>IF(Výskyt[[#This Row],[ks]]&gt;0,Výskyt[[#This Row],[Kód]],"")</f>
        <v/>
      </c>
      <c r="M164" s="102" t="str">
        <f>IFERROR(VLOOKUP(Výskyt[[#This Row],[Kód]],zostava1[],2,0),"")</f>
        <v/>
      </c>
      <c r="N164" s="102" t="str">
        <f>IFERROR(VLOOKUP(Výskyt[[#This Row],[Kód]],zostava2[],2,0),"")</f>
        <v/>
      </c>
      <c r="O164" s="102" t="str">
        <f>IFERROR(VLOOKUP(Výskyt[[#This Row],[Kód]],zostava3[],2,0),"")</f>
        <v/>
      </c>
      <c r="P164" s="102" t="str">
        <f>IFERROR(VLOOKUP(Výskyt[[#This Row],[Kód]],zostava4[],2,0),"")</f>
        <v/>
      </c>
      <c r="Q164" s="102" t="str">
        <f>IFERROR(VLOOKUP(Výskyt[[#This Row],[Kód]],zostava5[],2,0),"")</f>
        <v/>
      </c>
      <c r="R164" s="102" t="str">
        <f>IFERROR(VLOOKUP(Výskyt[[#This Row],[Kód]],zostava6[],2,0),"")</f>
        <v/>
      </c>
      <c r="S164" s="102" t="str">
        <f>IFERROR(VLOOKUP(Výskyt[[#This Row],[Kód]],zostava7[],2,0),"")</f>
        <v/>
      </c>
      <c r="T164" s="102" t="str">
        <f>IFERROR(VLOOKUP(Výskyt[[#This Row],[Kód]],zostava8[],2,0),"")</f>
        <v/>
      </c>
      <c r="U164" s="102" t="str">
        <f>IFERROR(VLOOKUP(Výskyt[[#This Row],[Kód]],zostava9[],2,0),"")</f>
        <v/>
      </c>
      <c r="V164" s="103" t="str">
        <f>IFERROR(VLOOKUP(Výskyt[[#This Row],[Kód]],zostava10[],2,0),"")</f>
        <v/>
      </c>
      <c r="W164" s="90"/>
    </row>
    <row r="165" spans="1:23" x14ac:dyDescent="0.35">
      <c r="A165" s="90"/>
      <c r="B165" s="99">
        <v>3846</v>
      </c>
      <c r="C165" s="90" t="s">
        <v>294</v>
      </c>
      <c r="D165" s="90">
        <f>Cenník[[#This Row],[Kód]]</f>
        <v>3846</v>
      </c>
      <c r="E165" s="100">
        <v>0.72</v>
      </c>
      <c r="F165" s="90"/>
      <c r="G165" s="90" t="s">
        <v>295</v>
      </c>
      <c r="H165" s="90"/>
      <c r="I165" s="101">
        <f>Cenník[[#This Row],[Kód]]</f>
        <v>3846</v>
      </c>
      <c r="J165" s="102">
        <f>SUM(Výskyt[[#This Row],[1]:[10]])</f>
        <v>0</v>
      </c>
      <c r="K165" s="102" t="str">
        <f>IFERROR(RANK(Výskyt[[#This Row],[kód-P]],Výskyt[kód-P],1),"")</f>
        <v/>
      </c>
      <c r="L165" s="102" t="str">
        <f>IF(Výskyt[[#This Row],[ks]]&gt;0,Výskyt[[#This Row],[Kód]],"")</f>
        <v/>
      </c>
      <c r="M165" s="102" t="str">
        <f>IFERROR(VLOOKUP(Výskyt[[#This Row],[Kód]],zostava1[],2,0),"")</f>
        <v/>
      </c>
      <c r="N165" s="102" t="str">
        <f>IFERROR(VLOOKUP(Výskyt[[#This Row],[Kód]],zostava2[],2,0),"")</f>
        <v/>
      </c>
      <c r="O165" s="102" t="str">
        <f>IFERROR(VLOOKUP(Výskyt[[#This Row],[Kód]],zostava3[],2,0),"")</f>
        <v/>
      </c>
      <c r="P165" s="102" t="str">
        <f>IFERROR(VLOOKUP(Výskyt[[#This Row],[Kód]],zostava4[],2,0),"")</f>
        <v/>
      </c>
      <c r="Q165" s="102" t="str">
        <f>IFERROR(VLOOKUP(Výskyt[[#This Row],[Kód]],zostava5[],2,0),"")</f>
        <v/>
      </c>
      <c r="R165" s="102" t="str">
        <f>IFERROR(VLOOKUP(Výskyt[[#This Row],[Kód]],zostava6[],2,0),"")</f>
        <v/>
      </c>
      <c r="S165" s="102" t="str">
        <f>IFERROR(VLOOKUP(Výskyt[[#This Row],[Kód]],zostava7[],2,0),"")</f>
        <v/>
      </c>
      <c r="T165" s="102" t="str">
        <f>IFERROR(VLOOKUP(Výskyt[[#This Row],[Kód]],zostava8[],2,0),"")</f>
        <v/>
      </c>
      <c r="U165" s="102" t="str">
        <f>IFERROR(VLOOKUP(Výskyt[[#This Row],[Kód]],zostava9[],2,0),"")</f>
        <v/>
      </c>
      <c r="V165" s="103" t="str">
        <f>IFERROR(VLOOKUP(Výskyt[[#This Row],[Kód]],zostava10[],2,0),"")</f>
        <v/>
      </c>
      <c r="W165" s="90"/>
    </row>
    <row r="166" spans="1:23" x14ac:dyDescent="0.35">
      <c r="A166" s="90"/>
      <c r="B166" s="99">
        <v>3847</v>
      </c>
      <c r="C166" s="90" t="s">
        <v>296</v>
      </c>
      <c r="D166" s="90">
        <f>Cenník[[#This Row],[Kód]]</f>
        <v>3847</v>
      </c>
      <c r="E166" s="100">
        <v>0.62</v>
      </c>
      <c r="F166" s="90"/>
      <c r="G166" s="90" t="s">
        <v>297</v>
      </c>
      <c r="H166" s="90"/>
      <c r="I166" s="101">
        <f>Cenník[[#This Row],[Kód]]</f>
        <v>3847</v>
      </c>
      <c r="J166" s="102">
        <f>SUM(Výskyt[[#This Row],[1]:[10]])</f>
        <v>0</v>
      </c>
      <c r="K166" s="102" t="str">
        <f>IFERROR(RANK(Výskyt[[#This Row],[kód-P]],Výskyt[kód-P],1),"")</f>
        <v/>
      </c>
      <c r="L166" s="102" t="str">
        <f>IF(Výskyt[[#This Row],[ks]]&gt;0,Výskyt[[#This Row],[Kód]],"")</f>
        <v/>
      </c>
      <c r="M166" s="102" t="str">
        <f>IFERROR(VLOOKUP(Výskyt[[#This Row],[Kód]],zostava1[],2,0),"")</f>
        <v/>
      </c>
      <c r="N166" s="102" t="str">
        <f>IFERROR(VLOOKUP(Výskyt[[#This Row],[Kód]],zostava2[],2,0),"")</f>
        <v/>
      </c>
      <c r="O166" s="102" t="str">
        <f>IFERROR(VLOOKUP(Výskyt[[#This Row],[Kód]],zostava3[],2,0),"")</f>
        <v/>
      </c>
      <c r="P166" s="102" t="str">
        <f>IFERROR(VLOOKUP(Výskyt[[#This Row],[Kód]],zostava4[],2,0),"")</f>
        <v/>
      </c>
      <c r="Q166" s="102" t="str">
        <f>IFERROR(VLOOKUP(Výskyt[[#This Row],[Kód]],zostava5[],2,0),"")</f>
        <v/>
      </c>
      <c r="R166" s="102" t="str">
        <f>IFERROR(VLOOKUP(Výskyt[[#This Row],[Kód]],zostava6[],2,0),"")</f>
        <v/>
      </c>
      <c r="S166" s="102" t="str">
        <f>IFERROR(VLOOKUP(Výskyt[[#This Row],[Kód]],zostava7[],2,0),"")</f>
        <v/>
      </c>
      <c r="T166" s="102" t="str">
        <f>IFERROR(VLOOKUP(Výskyt[[#This Row],[Kód]],zostava8[],2,0),"")</f>
        <v/>
      </c>
      <c r="U166" s="102" t="str">
        <f>IFERROR(VLOOKUP(Výskyt[[#This Row],[Kód]],zostava9[],2,0),"")</f>
        <v/>
      </c>
      <c r="V166" s="103" t="str">
        <f>IFERROR(VLOOKUP(Výskyt[[#This Row],[Kód]],zostava10[],2,0),"")</f>
        <v/>
      </c>
      <c r="W166" s="90"/>
    </row>
    <row r="167" spans="1:23" x14ac:dyDescent="0.35">
      <c r="A167" s="90"/>
      <c r="B167" s="99">
        <v>3848</v>
      </c>
      <c r="C167" s="90" t="s">
        <v>298</v>
      </c>
      <c r="D167" s="90">
        <f>Cenník[[#This Row],[Kód]]</f>
        <v>3848</v>
      </c>
      <c r="E167" s="100">
        <v>0.6</v>
      </c>
      <c r="F167" s="90"/>
      <c r="G167" s="90" t="s">
        <v>299</v>
      </c>
      <c r="H167" s="90"/>
      <c r="I167" s="101">
        <f>Cenník[[#This Row],[Kód]]</f>
        <v>3848</v>
      </c>
      <c r="J167" s="102">
        <f>SUM(Výskyt[[#This Row],[1]:[10]])</f>
        <v>0</v>
      </c>
      <c r="K167" s="102" t="str">
        <f>IFERROR(RANK(Výskyt[[#This Row],[kód-P]],Výskyt[kód-P],1),"")</f>
        <v/>
      </c>
      <c r="L167" s="102" t="str">
        <f>IF(Výskyt[[#This Row],[ks]]&gt;0,Výskyt[[#This Row],[Kód]],"")</f>
        <v/>
      </c>
      <c r="M167" s="102" t="str">
        <f>IFERROR(VLOOKUP(Výskyt[[#This Row],[Kód]],zostava1[],2,0),"")</f>
        <v/>
      </c>
      <c r="N167" s="102" t="str">
        <f>IFERROR(VLOOKUP(Výskyt[[#This Row],[Kód]],zostava2[],2,0),"")</f>
        <v/>
      </c>
      <c r="O167" s="102" t="str">
        <f>IFERROR(VLOOKUP(Výskyt[[#This Row],[Kód]],zostava3[],2,0),"")</f>
        <v/>
      </c>
      <c r="P167" s="102" t="str">
        <f>IFERROR(VLOOKUP(Výskyt[[#This Row],[Kód]],zostava4[],2,0),"")</f>
        <v/>
      </c>
      <c r="Q167" s="102" t="str">
        <f>IFERROR(VLOOKUP(Výskyt[[#This Row],[Kód]],zostava5[],2,0),"")</f>
        <v/>
      </c>
      <c r="R167" s="102" t="str">
        <f>IFERROR(VLOOKUP(Výskyt[[#This Row],[Kód]],zostava6[],2,0),"")</f>
        <v/>
      </c>
      <c r="S167" s="102" t="str">
        <f>IFERROR(VLOOKUP(Výskyt[[#This Row],[Kód]],zostava7[],2,0),"")</f>
        <v/>
      </c>
      <c r="T167" s="102" t="str">
        <f>IFERROR(VLOOKUP(Výskyt[[#This Row],[Kód]],zostava8[],2,0),"")</f>
        <v/>
      </c>
      <c r="U167" s="102" t="str">
        <f>IFERROR(VLOOKUP(Výskyt[[#This Row],[Kód]],zostava9[],2,0),"")</f>
        <v/>
      </c>
      <c r="V167" s="103" t="str">
        <f>IFERROR(VLOOKUP(Výskyt[[#This Row],[Kód]],zostava10[],2,0),"")</f>
        <v/>
      </c>
      <c r="W167" s="90"/>
    </row>
    <row r="168" spans="1:23" x14ac:dyDescent="0.35">
      <c r="A168" s="90"/>
      <c r="B168" s="99">
        <v>3849</v>
      </c>
      <c r="C168" s="90" t="s">
        <v>300</v>
      </c>
      <c r="D168" s="90">
        <f>Cenník[[#This Row],[Kód]]</f>
        <v>3849</v>
      </c>
      <c r="E168" s="100">
        <v>0.74</v>
      </c>
      <c r="F168" s="90"/>
      <c r="G168" s="90" t="s">
        <v>301</v>
      </c>
      <c r="H168" s="90"/>
      <c r="I168" s="101">
        <f>Cenník[[#This Row],[Kód]]</f>
        <v>3849</v>
      </c>
      <c r="J168" s="102">
        <f>SUM(Výskyt[[#This Row],[1]:[10]])</f>
        <v>0</v>
      </c>
      <c r="K168" s="102" t="str">
        <f>IFERROR(RANK(Výskyt[[#This Row],[kód-P]],Výskyt[kód-P],1),"")</f>
        <v/>
      </c>
      <c r="L168" s="102" t="str">
        <f>IF(Výskyt[[#This Row],[ks]]&gt;0,Výskyt[[#This Row],[Kód]],"")</f>
        <v/>
      </c>
      <c r="M168" s="102" t="str">
        <f>IFERROR(VLOOKUP(Výskyt[[#This Row],[Kód]],zostava1[],2,0),"")</f>
        <v/>
      </c>
      <c r="N168" s="102" t="str">
        <f>IFERROR(VLOOKUP(Výskyt[[#This Row],[Kód]],zostava2[],2,0),"")</f>
        <v/>
      </c>
      <c r="O168" s="102" t="str">
        <f>IFERROR(VLOOKUP(Výskyt[[#This Row],[Kód]],zostava3[],2,0),"")</f>
        <v/>
      </c>
      <c r="P168" s="102" t="str">
        <f>IFERROR(VLOOKUP(Výskyt[[#This Row],[Kód]],zostava4[],2,0),"")</f>
        <v/>
      </c>
      <c r="Q168" s="102" t="str">
        <f>IFERROR(VLOOKUP(Výskyt[[#This Row],[Kód]],zostava5[],2,0),"")</f>
        <v/>
      </c>
      <c r="R168" s="102" t="str">
        <f>IFERROR(VLOOKUP(Výskyt[[#This Row],[Kód]],zostava6[],2,0),"")</f>
        <v/>
      </c>
      <c r="S168" s="102" t="str">
        <f>IFERROR(VLOOKUP(Výskyt[[#This Row],[Kód]],zostava7[],2,0),"")</f>
        <v/>
      </c>
      <c r="T168" s="102" t="str">
        <f>IFERROR(VLOOKUP(Výskyt[[#This Row],[Kód]],zostava8[],2,0),"")</f>
        <v/>
      </c>
      <c r="U168" s="102" t="str">
        <f>IFERROR(VLOOKUP(Výskyt[[#This Row],[Kód]],zostava9[],2,0),"")</f>
        <v/>
      </c>
      <c r="V168" s="103" t="str">
        <f>IFERROR(VLOOKUP(Výskyt[[#This Row],[Kód]],zostava10[],2,0),"")</f>
        <v/>
      </c>
      <c r="W168" s="90"/>
    </row>
    <row r="169" spans="1:23" x14ac:dyDescent="0.35">
      <c r="A169" s="90"/>
      <c r="B169" s="99">
        <v>3850</v>
      </c>
      <c r="C169" s="90" t="s">
        <v>302</v>
      </c>
      <c r="D169" s="90">
        <f>Cenník[[#This Row],[Kód]]</f>
        <v>3850</v>
      </c>
      <c r="E169" s="100">
        <v>0.9</v>
      </c>
      <c r="F169" s="90"/>
      <c r="G169" s="90" t="s">
        <v>303</v>
      </c>
      <c r="H169" s="90"/>
      <c r="I169" s="101">
        <f>Cenník[[#This Row],[Kód]]</f>
        <v>3850</v>
      </c>
      <c r="J169" s="102">
        <f>SUM(Výskyt[[#This Row],[1]:[10]])</f>
        <v>0</v>
      </c>
      <c r="K169" s="102" t="str">
        <f>IFERROR(RANK(Výskyt[[#This Row],[kód-P]],Výskyt[kód-P],1),"")</f>
        <v/>
      </c>
      <c r="L169" s="102" t="str">
        <f>IF(Výskyt[[#This Row],[ks]]&gt;0,Výskyt[[#This Row],[Kód]],"")</f>
        <v/>
      </c>
      <c r="M169" s="102" t="str">
        <f>IFERROR(VLOOKUP(Výskyt[[#This Row],[Kód]],zostava1[],2,0),"")</f>
        <v/>
      </c>
      <c r="N169" s="102" t="str">
        <f>IFERROR(VLOOKUP(Výskyt[[#This Row],[Kód]],zostava2[],2,0),"")</f>
        <v/>
      </c>
      <c r="O169" s="102" t="str">
        <f>IFERROR(VLOOKUP(Výskyt[[#This Row],[Kód]],zostava3[],2,0),"")</f>
        <v/>
      </c>
      <c r="P169" s="102" t="str">
        <f>IFERROR(VLOOKUP(Výskyt[[#This Row],[Kód]],zostava4[],2,0),"")</f>
        <v/>
      </c>
      <c r="Q169" s="102" t="str">
        <f>IFERROR(VLOOKUP(Výskyt[[#This Row],[Kód]],zostava5[],2,0),"")</f>
        <v/>
      </c>
      <c r="R169" s="102" t="str">
        <f>IFERROR(VLOOKUP(Výskyt[[#This Row],[Kód]],zostava6[],2,0),"")</f>
        <v/>
      </c>
      <c r="S169" s="102" t="str">
        <f>IFERROR(VLOOKUP(Výskyt[[#This Row],[Kód]],zostava7[],2,0),"")</f>
        <v/>
      </c>
      <c r="T169" s="102" t="str">
        <f>IFERROR(VLOOKUP(Výskyt[[#This Row],[Kód]],zostava8[],2,0),"")</f>
        <v/>
      </c>
      <c r="U169" s="102" t="str">
        <f>IFERROR(VLOOKUP(Výskyt[[#This Row],[Kód]],zostava9[],2,0),"")</f>
        <v/>
      </c>
      <c r="V169" s="103" t="str">
        <f>IFERROR(VLOOKUP(Výskyt[[#This Row],[Kód]],zostava10[],2,0),"")</f>
        <v/>
      </c>
      <c r="W169" s="90"/>
    </row>
    <row r="170" spans="1:23" x14ac:dyDescent="0.35">
      <c r="A170" s="90"/>
      <c r="B170" s="99">
        <v>3851</v>
      </c>
      <c r="C170" s="90" t="s">
        <v>304</v>
      </c>
      <c r="D170" s="90">
        <f>Cenník[[#This Row],[Kód]]</f>
        <v>3851</v>
      </c>
      <c r="E170" s="100">
        <v>1.02</v>
      </c>
      <c r="F170" s="90"/>
      <c r="G170" s="90" t="s">
        <v>305</v>
      </c>
      <c r="H170" s="90"/>
      <c r="I170" s="101">
        <f>Cenník[[#This Row],[Kód]]</f>
        <v>3851</v>
      </c>
      <c r="J170" s="102">
        <f>SUM(Výskyt[[#This Row],[1]:[10]])</f>
        <v>0</v>
      </c>
      <c r="K170" s="102" t="str">
        <f>IFERROR(RANK(Výskyt[[#This Row],[kód-P]],Výskyt[kód-P],1),"")</f>
        <v/>
      </c>
      <c r="L170" s="102" t="str">
        <f>IF(Výskyt[[#This Row],[ks]]&gt;0,Výskyt[[#This Row],[Kód]],"")</f>
        <v/>
      </c>
      <c r="M170" s="102" t="str">
        <f>IFERROR(VLOOKUP(Výskyt[[#This Row],[Kód]],zostava1[],2,0),"")</f>
        <v/>
      </c>
      <c r="N170" s="102" t="str">
        <f>IFERROR(VLOOKUP(Výskyt[[#This Row],[Kód]],zostava2[],2,0),"")</f>
        <v/>
      </c>
      <c r="O170" s="102" t="str">
        <f>IFERROR(VLOOKUP(Výskyt[[#This Row],[Kód]],zostava3[],2,0),"")</f>
        <v/>
      </c>
      <c r="P170" s="102" t="str">
        <f>IFERROR(VLOOKUP(Výskyt[[#This Row],[Kód]],zostava4[],2,0),"")</f>
        <v/>
      </c>
      <c r="Q170" s="102" t="str">
        <f>IFERROR(VLOOKUP(Výskyt[[#This Row],[Kód]],zostava5[],2,0),"")</f>
        <v/>
      </c>
      <c r="R170" s="102" t="str">
        <f>IFERROR(VLOOKUP(Výskyt[[#This Row],[Kód]],zostava6[],2,0),"")</f>
        <v/>
      </c>
      <c r="S170" s="102" t="str">
        <f>IFERROR(VLOOKUP(Výskyt[[#This Row],[Kód]],zostava7[],2,0),"")</f>
        <v/>
      </c>
      <c r="T170" s="102" t="str">
        <f>IFERROR(VLOOKUP(Výskyt[[#This Row],[Kód]],zostava8[],2,0),"")</f>
        <v/>
      </c>
      <c r="U170" s="102" t="str">
        <f>IFERROR(VLOOKUP(Výskyt[[#This Row],[Kód]],zostava9[],2,0),"")</f>
        <v/>
      </c>
      <c r="V170" s="103" t="str">
        <f>IFERROR(VLOOKUP(Výskyt[[#This Row],[Kód]],zostava10[],2,0),"")</f>
        <v/>
      </c>
      <c r="W170" s="90"/>
    </row>
    <row r="171" spans="1:23" x14ac:dyDescent="0.35">
      <c r="A171" s="90"/>
      <c r="B171" s="99">
        <v>3853</v>
      </c>
      <c r="C171" s="90" t="s">
        <v>306</v>
      </c>
      <c r="D171" s="90">
        <f>Cenník[[#This Row],[Kód]]</f>
        <v>3853</v>
      </c>
      <c r="E171" s="100">
        <v>0.8</v>
      </c>
      <c r="F171" s="90"/>
      <c r="G171" s="90" t="s">
        <v>307</v>
      </c>
      <c r="H171" s="90"/>
      <c r="I171" s="101">
        <f>Cenník[[#This Row],[Kód]]</f>
        <v>3853</v>
      </c>
      <c r="J171" s="102">
        <f>SUM(Výskyt[[#This Row],[1]:[10]])</f>
        <v>0</v>
      </c>
      <c r="K171" s="102" t="str">
        <f>IFERROR(RANK(Výskyt[[#This Row],[kód-P]],Výskyt[kód-P],1),"")</f>
        <v/>
      </c>
      <c r="L171" s="102" t="str">
        <f>IF(Výskyt[[#This Row],[ks]]&gt;0,Výskyt[[#This Row],[Kód]],"")</f>
        <v/>
      </c>
      <c r="M171" s="102" t="str">
        <f>IFERROR(VLOOKUP(Výskyt[[#This Row],[Kód]],zostava1[],2,0),"")</f>
        <v/>
      </c>
      <c r="N171" s="102" t="str">
        <f>IFERROR(VLOOKUP(Výskyt[[#This Row],[Kód]],zostava2[],2,0),"")</f>
        <v/>
      </c>
      <c r="O171" s="102" t="str">
        <f>IFERROR(VLOOKUP(Výskyt[[#This Row],[Kód]],zostava3[],2,0),"")</f>
        <v/>
      </c>
      <c r="P171" s="102" t="str">
        <f>IFERROR(VLOOKUP(Výskyt[[#This Row],[Kód]],zostava4[],2,0),"")</f>
        <v/>
      </c>
      <c r="Q171" s="102" t="str">
        <f>IFERROR(VLOOKUP(Výskyt[[#This Row],[Kód]],zostava5[],2,0),"")</f>
        <v/>
      </c>
      <c r="R171" s="102" t="str">
        <f>IFERROR(VLOOKUP(Výskyt[[#This Row],[Kód]],zostava6[],2,0),"")</f>
        <v/>
      </c>
      <c r="S171" s="102" t="str">
        <f>IFERROR(VLOOKUP(Výskyt[[#This Row],[Kód]],zostava7[],2,0),"")</f>
        <v/>
      </c>
      <c r="T171" s="102" t="str">
        <f>IFERROR(VLOOKUP(Výskyt[[#This Row],[Kód]],zostava8[],2,0),"")</f>
        <v/>
      </c>
      <c r="U171" s="102" t="str">
        <f>IFERROR(VLOOKUP(Výskyt[[#This Row],[Kód]],zostava9[],2,0),"")</f>
        <v/>
      </c>
      <c r="V171" s="103" t="str">
        <f>IFERROR(VLOOKUP(Výskyt[[#This Row],[Kód]],zostava10[],2,0),"")</f>
        <v/>
      </c>
      <c r="W171" s="90"/>
    </row>
    <row r="172" spans="1:23" x14ac:dyDescent="0.35">
      <c r="A172" s="90"/>
      <c r="B172" s="99">
        <v>3854</v>
      </c>
      <c r="C172" s="90" t="s">
        <v>308</v>
      </c>
      <c r="D172" s="90">
        <f>Cenník[[#This Row],[Kód]]</f>
        <v>3854</v>
      </c>
      <c r="E172" s="100">
        <v>1.1499999999999999</v>
      </c>
      <c r="F172" s="90"/>
      <c r="G172" s="90" t="s">
        <v>309</v>
      </c>
      <c r="H172" s="90"/>
      <c r="I172" s="101">
        <f>Cenník[[#This Row],[Kód]]</f>
        <v>3854</v>
      </c>
      <c r="J172" s="102">
        <f>SUM(Výskyt[[#This Row],[1]:[10]])</f>
        <v>0</v>
      </c>
      <c r="K172" s="102" t="str">
        <f>IFERROR(RANK(Výskyt[[#This Row],[kód-P]],Výskyt[kód-P],1),"")</f>
        <v/>
      </c>
      <c r="L172" s="102" t="str">
        <f>IF(Výskyt[[#This Row],[ks]]&gt;0,Výskyt[[#This Row],[Kód]],"")</f>
        <v/>
      </c>
      <c r="M172" s="102" t="str">
        <f>IFERROR(VLOOKUP(Výskyt[[#This Row],[Kód]],zostava1[],2,0),"")</f>
        <v/>
      </c>
      <c r="N172" s="102" t="str">
        <f>IFERROR(VLOOKUP(Výskyt[[#This Row],[Kód]],zostava2[],2,0),"")</f>
        <v/>
      </c>
      <c r="O172" s="102" t="str">
        <f>IFERROR(VLOOKUP(Výskyt[[#This Row],[Kód]],zostava3[],2,0),"")</f>
        <v/>
      </c>
      <c r="P172" s="102" t="str">
        <f>IFERROR(VLOOKUP(Výskyt[[#This Row],[Kód]],zostava4[],2,0),"")</f>
        <v/>
      </c>
      <c r="Q172" s="102" t="str">
        <f>IFERROR(VLOOKUP(Výskyt[[#This Row],[Kód]],zostava5[],2,0),"")</f>
        <v/>
      </c>
      <c r="R172" s="102" t="str">
        <f>IFERROR(VLOOKUP(Výskyt[[#This Row],[Kód]],zostava6[],2,0),"")</f>
        <v/>
      </c>
      <c r="S172" s="102" t="str">
        <f>IFERROR(VLOOKUP(Výskyt[[#This Row],[Kód]],zostava7[],2,0),"")</f>
        <v/>
      </c>
      <c r="T172" s="102" t="str">
        <f>IFERROR(VLOOKUP(Výskyt[[#This Row],[Kód]],zostava8[],2,0),"")</f>
        <v/>
      </c>
      <c r="U172" s="102" t="str">
        <f>IFERROR(VLOOKUP(Výskyt[[#This Row],[Kód]],zostava9[],2,0),"")</f>
        <v/>
      </c>
      <c r="V172" s="103" t="str">
        <f>IFERROR(VLOOKUP(Výskyt[[#This Row],[Kód]],zostava10[],2,0),"")</f>
        <v/>
      </c>
      <c r="W172" s="90"/>
    </row>
    <row r="173" spans="1:23" x14ac:dyDescent="0.35">
      <c r="A173" s="90"/>
      <c r="B173" s="99">
        <v>3855</v>
      </c>
      <c r="C173" s="90" t="s">
        <v>310</v>
      </c>
      <c r="D173" s="90">
        <f>Cenník[[#This Row],[Kód]]</f>
        <v>3855</v>
      </c>
      <c r="E173" s="100">
        <v>0.86</v>
      </c>
      <c r="F173" s="90"/>
      <c r="G173" s="90" t="s">
        <v>180</v>
      </c>
      <c r="H173" s="90"/>
      <c r="I173" s="101">
        <f>Cenník[[#This Row],[Kód]]</f>
        <v>3855</v>
      </c>
      <c r="J173" s="102">
        <f>SUM(Výskyt[[#This Row],[1]:[10]])</f>
        <v>0</v>
      </c>
      <c r="K173" s="102" t="str">
        <f>IFERROR(RANK(Výskyt[[#This Row],[kód-P]],Výskyt[kód-P],1),"")</f>
        <v/>
      </c>
      <c r="L173" s="102" t="str">
        <f>IF(Výskyt[[#This Row],[ks]]&gt;0,Výskyt[[#This Row],[Kód]],"")</f>
        <v/>
      </c>
      <c r="M173" s="102" t="str">
        <f>IFERROR(VLOOKUP(Výskyt[[#This Row],[Kód]],zostava1[],2,0),"")</f>
        <v/>
      </c>
      <c r="N173" s="102" t="str">
        <f>IFERROR(VLOOKUP(Výskyt[[#This Row],[Kód]],zostava2[],2,0),"")</f>
        <v/>
      </c>
      <c r="O173" s="102" t="str">
        <f>IFERROR(VLOOKUP(Výskyt[[#This Row],[Kód]],zostava3[],2,0),"")</f>
        <v/>
      </c>
      <c r="P173" s="102" t="str">
        <f>IFERROR(VLOOKUP(Výskyt[[#This Row],[Kód]],zostava4[],2,0),"")</f>
        <v/>
      </c>
      <c r="Q173" s="102" t="str">
        <f>IFERROR(VLOOKUP(Výskyt[[#This Row],[Kód]],zostava5[],2,0),"")</f>
        <v/>
      </c>
      <c r="R173" s="102" t="str">
        <f>IFERROR(VLOOKUP(Výskyt[[#This Row],[Kód]],zostava6[],2,0),"")</f>
        <v/>
      </c>
      <c r="S173" s="102" t="str">
        <f>IFERROR(VLOOKUP(Výskyt[[#This Row],[Kód]],zostava7[],2,0),"")</f>
        <v/>
      </c>
      <c r="T173" s="102" t="str">
        <f>IFERROR(VLOOKUP(Výskyt[[#This Row],[Kód]],zostava8[],2,0),"")</f>
        <v/>
      </c>
      <c r="U173" s="102" t="str">
        <f>IFERROR(VLOOKUP(Výskyt[[#This Row],[Kód]],zostava9[],2,0),"")</f>
        <v/>
      </c>
      <c r="V173" s="103" t="str">
        <f>IFERROR(VLOOKUP(Výskyt[[#This Row],[Kód]],zostava10[],2,0),"")</f>
        <v/>
      </c>
      <c r="W173" s="90"/>
    </row>
    <row r="174" spans="1:23" x14ac:dyDescent="0.35">
      <c r="A174" s="90"/>
      <c r="B174" s="99">
        <v>3857</v>
      </c>
      <c r="C174" s="90" t="s">
        <v>311</v>
      </c>
      <c r="D174" s="90">
        <f>Cenník[[#This Row],[Kód]]</f>
        <v>3857</v>
      </c>
      <c r="E174" s="100">
        <v>1.02</v>
      </c>
      <c r="F174" s="90"/>
      <c r="G174" s="90" t="s">
        <v>178</v>
      </c>
      <c r="H174" s="90"/>
      <c r="I174" s="101">
        <f>Cenník[[#This Row],[Kód]]</f>
        <v>3857</v>
      </c>
      <c r="J174" s="102">
        <f>SUM(Výskyt[[#This Row],[1]:[10]])</f>
        <v>0</v>
      </c>
      <c r="K174" s="102" t="str">
        <f>IFERROR(RANK(Výskyt[[#This Row],[kód-P]],Výskyt[kód-P],1),"")</f>
        <v/>
      </c>
      <c r="L174" s="102" t="str">
        <f>IF(Výskyt[[#This Row],[ks]]&gt;0,Výskyt[[#This Row],[Kód]],"")</f>
        <v/>
      </c>
      <c r="M174" s="102" t="str">
        <f>IFERROR(VLOOKUP(Výskyt[[#This Row],[Kód]],zostava1[],2,0),"")</f>
        <v/>
      </c>
      <c r="N174" s="102" t="str">
        <f>IFERROR(VLOOKUP(Výskyt[[#This Row],[Kód]],zostava2[],2,0),"")</f>
        <v/>
      </c>
      <c r="O174" s="102" t="str">
        <f>IFERROR(VLOOKUP(Výskyt[[#This Row],[Kód]],zostava3[],2,0),"")</f>
        <v/>
      </c>
      <c r="P174" s="102" t="str">
        <f>IFERROR(VLOOKUP(Výskyt[[#This Row],[Kód]],zostava4[],2,0),"")</f>
        <v/>
      </c>
      <c r="Q174" s="102" t="str">
        <f>IFERROR(VLOOKUP(Výskyt[[#This Row],[Kód]],zostava5[],2,0),"")</f>
        <v/>
      </c>
      <c r="R174" s="102" t="str">
        <f>IFERROR(VLOOKUP(Výskyt[[#This Row],[Kód]],zostava6[],2,0),"")</f>
        <v/>
      </c>
      <c r="S174" s="102" t="str">
        <f>IFERROR(VLOOKUP(Výskyt[[#This Row],[Kód]],zostava7[],2,0),"")</f>
        <v/>
      </c>
      <c r="T174" s="102" t="str">
        <f>IFERROR(VLOOKUP(Výskyt[[#This Row],[Kód]],zostava8[],2,0),"")</f>
        <v/>
      </c>
      <c r="U174" s="102" t="str">
        <f>IFERROR(VLOOKUP(Výskyt[[#This Row],[Kód]],zostava9[],2,0),"")</f>
        <v/>
      </c>
      <c r="V174" s="103" t="str">
        <f>IFERROR(VLOOKUP(Výskyt[[#This Row],[Kód]],zostava10[],2,0),"")</f>
        <v/>
      </c>
      <c r="W174" s="90"/>
    </row>
    <row r="175" spans="1:23" x14ac:dyDescent="0.35">
      <c r="A175" s="90"/>
      <c r="B175" s="99">
        <v>3859</v>
      </c>
      <c r="C175" s="90" t="s">
        <v>312</v>
      </c>
      <c r="D175" s="90">
        <f>Cenník[[#This Row],[Kód]]</f>
        <v>3859</v>
      </c>
      <c r="E175" s="100">
        <v>1.25</v>
      </c>
      <c r="F175" s="90"/>
      <c r="G175" s="90" t="s">
        <v>184</v>
      </c>
      <c r="H175" s="90"/>
      <c r="I175" s="101">
        <f>Cenník[[#This Row],[Kód]]</f>
        <v>3859</v>
      </c>
      <c r="J175" s="102">
        <f>SUM(Výskyt[[#This Row],[1]:[10]])</f>
        <v>0</v>
      </c>
      <c r="K175" s="102" t="str">
        <f>IFERROR(RANK(Výskyt[[#This Row],[kód-P]],Výskyt[kód-P],1),"")</f>
        <v/>
      </c>
      <c r="L175" s="102" t="str">
        <f>IF(Výskyt[[#This Row],[ks]]&gt;0,Výskyt[[#This Row],[Kód]],"")</f>
        <v/>
      </c>
      <c r="M175" s="102" t="str">
        <f>IFERROR(VLOOKUP(Výskyt[[#This Row],[Kód]],zostava1[],2,0),"")</f>
        <v/>
      </c>
      <c r="N175" s="102" t="str">
        <f>IFERROR(VLOOKUP(Výskyt[[#This Row],[Kód]],zostava2[],2,0),"")</f>
        <v/>
      </c>
      <c r="O175" s="102" t="str">
        <f>IFERROR(VLOOKUP(Výskyt[[#This Row],[Kód]],zostava3[],2,0),"")</f>
        <v/>
      </c>
      <c r="P175" s="102" t="str">
        <f>IFERROR(VLOOKUP(Výskyt[[#This Row],[Kód]],zostava4[],2,0),"")</f>
        <v/>
      </c>
      <c r="Q175" s="102" t="str">
        <f>IFERROR(VLOOKUP(Výskyt[[#This Row],[Kód]],zostava5[],2,0),"")</f>
        <v/>
      </c>
      <c r="R175" s="102" t="str">
        <f>IFERROR(VLOOKUP(Výskyt[[#This Row],[Kód]],zostava6[],2,0),"")</f>
        <v/>
      </c>
      <c r="S175" s="102" t="str">
        <f>IFERROR(VLOOKUP(Výskyt[[#This Row],[Kód]],zostava7[],2,0),"")</f>
        <v/>
      </c>
      <c r="T175" s="102" t="str">
        <f>IFERROR(VLOOKUP(Výskyt[[#This Row],[Kód]],zostava8[],2,0),"")</f>
        <v/>
      </c>
      <c r="U175" s="102" t="str">
        <f>IFERROR(VLOOKUP(Výskyt[[#This Row],[Kód]],zostava9[],2,0),"")</f>
        <v/>
      </c>
      <c r="V175" s="103" t="str">
        <f>IFERROR(VLOOKUP(Výskyt[[#This Row],[Kód]],zostava10[],2,0),"")</f>
        <v/>
      </c>
      <c r="W175" s="90"/>
    </row>
    <row r="176" spans="1:23" x14ac:dyDescent="0.35">
      <c r="A176" s="90"/>
      <c r="B176" s="99">
        <v>3860</v>
      </c>
      <c r="C176" s="90" t="s">
        <v>313</v>
      </c>
      <c r="D176" s="90">
        <f>Cenník[[#This Row],[Kód]]</f>
        <v>3860</v>
      </c>
      <c r="E176" s="100">
        <v>0.57999999999999996</v>
      </c>
      <c r="F176" s="90"/>
      <c r="G176" s="90" t="s">
        <v>176</v>
      </c>
      <c r="H176" s="90"/>
      <c r="I176" s="101">
        <f>Cenník[[#This Row],[Kód]]</f>
        <v>3860</v>
      </c>
      <c r="J176" s="102">
        <f>SUM(Výskyt[[#This Row],[1]:[10]])</f>
        <v>0</v>
      </c>
      <c r="K176" s="102" t="str">
        <f>IFERROR(RANK(Výskyt[[#This Row],[kód-P]],Výskyt[kód-P],1),"")</f>
        <v/>
      </c>
      <c r="L176" s="102" t="str">
        <f>IF(Výskyt[[#This Row],[ks]]&gt;0,Výskyt[[#This Row],[Kód]],"")</f>
        <v/>
      </c>
      <c r="M176" s="102" t="str">
        <f>IFERROR(VLOOKUP(Výskyt[[#This Row],[Kód]],zostava1[],2,0),"")</f>
        <v/>
      </c>
      <c r="N176" s="102" t="str">
        <f>IFERROR(VLOOKUP(Výskyt[[#This Row],[Kód]],zostava2[],2,0),"")</f>
        <v/>
      </c>
      <c r="O176" s="102" t="str">
        <f>IFERROR(VLOOKUP(Výskyt[[#This Row],[Kód]],zostava3[],2,0),"")</f>
        <v/>
      </c>
      <c r="P176" s="102" t="str">
        <f>IFERROR(VLOOKUP(Výskyt[[#This Row],[Kód]],zostava4[],2,0),"")</f>
        <v/>
      </c>
      <c r="Q176" s="102" t="str">
        <f>IFERROR(VLOOKUP(Výskyt[[#This Row],[Kód]],zostava5[],2,0),"")</f>
        <v/>
      </c>
      <c r="R176" s="102" t="str">
        <f>IFERROR(VLOOKUP(Výskyt[[#This Row],[Kód]],zostava6[],2,0),"")</f>
        <v/>
      </c>
      <c r="S176" s="102" t="str">
        <f>IFERROR(VLOOKUP(Výskyt[[#This Row],[Kód]],zostava7[],2,0),"")</f>
        <v/>
      </c>
      <c r="T176" s="102" t="str">
        <f>IFERROR(VLOOKUP(Výskyt[[#This Row],[Kód]],zostava8[],2,0),"")</f>
        <v/>
      </c>
      <c r="U176" s="102" t="str">
        <f>IFERROR(VLOOKUP(Výskyt[[#This Row],[Kód]],zostava9[],2,0),"")</f>
        <v/>
      </c>
      <c r="V176" s="103" t="str">
        <f>IFERROR(VLOOKUP(Výskyt[[#This Row],[Kód]],zostava10[],2,0),"")</f>
        <v/>
      </c>
      <c r="W176" s="90"/>
    </row>
    <row r="177" spans="1:23" x14ac:dyDescent="0.35">
      <c r="A177" s="90"/>
      <c r="B177" s="99">
        <v>3861</v>
      </c>
      <c r="C177" s="90" t="s">
        <v>314</v>
      </c>
      <c r="D177" s="90">
        <f>Cenník[[#This Row],[Kód]]</f>
        <v>3861</v>
      </c>
      <c r="E177" s="100">
        <v>0.76</v>
      </c>
      <c r="F177" s="90"/>
      <c r="G177" s="90" t="s">
        <v>315</v>
      </c>
      <c r="H177" s="90"/>
      <c r="I177" s="101">
        <f>Cenník[[#This Row],[Kód]]</f>
        <v>3861</v>
      </c>
      <c r="J177" s="102">
        <f>SUM(Výskyt[[#This Row],[1]:[10]])</f>
        <v>0</v>
      </c>
      <c r="K177" s="102" t="str">
        <f>IFERROR(RANK(Výskyt[[#This Row],[kód-P]],Výskyt[kód-P],1),"")</f>
        <v/>
      </c>
      <c r="L177" s="102" t="str">
        <f>IF(Výskyt[[#This Row],[ks]]&gt;0,Výskyt[[#This Row],[Kód]],"")</f>
        <v/>
      </c>
      <c r="M177" s="102" t="str">
        <f>IFERROR(VLOOKUP(Výskyt[[#This Row],[Kód]],zostava1[],2,0),"")</f>
        <v/>
      </c>
      <c r="N177" s="102" t="str">
        <f>IFERROR(VLOOKUP(Výskyt[[#This Row],[Kód]],zostava2[],2,0),"")</f>
        <v/>
      </c>
      <c r="O177" s="102" t="str">
        <f>IFERROR(VLOOKUP(Výskyt[[#This Row],[Kód]],zostava3[],2,0),"")</f>
        <v/>
      </c>
      <c r="P177" s="102">
        <f>IFERROR(VLOOKUP(Výskyt[[#This Row],[Kód]],zostava4[],2,0),"")</f>
        <v>0</v>
      </c>
      <c r="Q177" s="102">
        <f>IFERROR(VLOOKUP(Výskyt[[#This Row],[Kód]],zostava5[],2,0),"")</f>
        <v>0</v>
      </c>
      <c r="R177" s="102" t="str">
        <f>IFERROR(VLOOKUP(Výskyt[[#This Row],[Kód]],zostava6[],2,0),"")</f>
        <v/>
      </c>
      <c r="S177" s="102" t="str">
        <f>IFERROR(VLOOKUP(Výskyt[[#This Row],[Kód]],zostava7[],2,0),"")</f>
        <v/>
      </c>
      <c r="T177" s="102" t="str">
        <f>IFERROR(VLOOKUP(Výskyt[[#This Row],[Kód]],zostava8[],2,0),"")</f>
        <v/>
      </c>
      <c r="U177" s="102" t="str">
        <f>IFERROR(VLOOKUP(Výskyt[[#This Row],[Kód]],zostava9[],2,0),"")</f>
        <v/>
      </c>
      <c r="V177" s="103" t="str">
        <f>IFERROR(VLOOKUP(Výskyt[[#This Row],[Kód]],zostava10[],2,0),"")</f>
        <v/>
      </c>
      <c r="W177" s="90"/>
    </row>
    <row r="178" spans="1:23" x14ac:dyDescent="0.35">
      <c r="A178" s="90"/>
      <c r="B178" s="99">
        <v>3866</v>
      </c>
      <c r="C178" s="90" t="s">
        <v>316</v>
      </c>
      <c r="D178" s="90">
        <f>Cenník[[#This Row],[Kód]]</f>
        <v>3866</v>
      </c>
      <c r="E178" s="100">
        <v>0.76</v>
      </c>
      <c r="F178" s="90"/>
      <c r="G178" s="90" t="s">
        <v>317</v>
      </c>
      <c r="H178" s="90"/>
      <c r="I178" s="101">
        <f>Cenník[[#This Row],[Kód]]</f>
        <v>3866</v>
      </c>
      <c r="J178" s="102">
        <f>SUM(Výskyt[[#This Row],[1]:[10]])</f>
        <v>0</v>
      </c>
      <c r="K178" s="102" t="str">
        <f>IFERROR(RANK(Výskyt[[#This Row],[kód-P]],Výskyt[kód-P],1),"")</f>
        <v/>
      </c>
      <c r="L178" s="102" t="str">
        <f>IF(Výskyt[[#This Row],[ks]]&gt;0,Výskyt[[#This Row],[Kód]],"")</f>
        <v/>
      </c>
      <c r="M178" s="102" t="str">
        <f>IFERROR(VLOOKUP(Výskyt[[#This Row],[Kód]],zostava1[],2,0),"")</f>
        <v/>
      </c>
      <c r="N178" s="102" t="str">
        <f>IFERROR(VLOOKUP(Výskyt[[#This Row],[Kód]],zostava2[],2,0),"")</f>
        <v/>
      </c>
      <c r="O178" s="102" t="str">
        <f>IFERROR(VLOOKUP(Výskyt[[#This Row],[Kód]],zostava3[],2,0),"")</f>
        <v/>
      </c>
      <c r="P178" s="102" t="str">
        <f>IFERROR(VLOOKUP(Výskyt[[#This Row],[Kód]],zostava4[],2,0),"")</f>
        <v/>
      </c>
      <c r="Q178" s="102" t="str">
        <f>IFERROR(VLOOKUP(Výskyt[[#This Row],[Kód]],zostava5[],2,0),"")</f>
        <v/>
      </c>
      <c r="R178" s="102" t="str">
        <f>IFERROR(VLOOKUP(Výskyt[[#This Row],[Kód]],zostava6[],2,0),"")</f>
        <v/>
      </c>
      <c r="S178" s="102" t="str">
        <f>IFERROR(VLOOKUP(Výskyt[[#This Row],[Kód]],zostava7[],2,0),"")</f>
        <v/>
      </c>
      <c r="T178" s="102" t="str">
        <f>IFERROR(VLOOKUP(Výskyt[[#This Row],[Kód]],zostava8[],2,0),"")</f>
        <v/>
      </c>
      <c r="U178" s="102" t="str">
        <f>IFERROR(VLOOKUP(Výskyt[[#This Row],[Kód]],zostava9[],2,0),"")</f>
        <v/>
      </c>
      <c r="V178" s="103" t="str">
        <f>IFERROR(VLOOKUP(Výskyt[[#This Row],[Kód]],zostava10[],2,0),"")</f>
        <v/>
      </c>
      <c r="W178" s="90"/>
    </row>
    <row r="179" spans="1:23" x14ac:dyDescent="0.35">
      <c r="A179" s="90"/>
      <c r="B179" s="99">
        <v>3869</v>
      </c>
      <c r="C179" s="90" t="s">
        <v>318</v>
      </c>
      <c r="D179" s="90">
        <f>Cenník[[#This Row],[Kód]]</f>
        <v>3869</v>
      </c>
      <c r="E179" s="100">
        <v>0.52</v>
      </c>
      <c r="F179" s="90"/>
      <c r="G179" s="90" t="s">
        <v>319</v>
      </c>
      <c r="H179" s="90"/>
      <c r="I179" s="101">
        <f>Cenník[[#This Row],[Kód]]</f>
        <v>3869</v>
      </c>
      <c r="J179" s="102">
        <f>SUM(Výskyt[[#This Row],[1]:[10]])</f>
        <v>0</v>
      </c>
      <c r="K179" s="102" t="str">
        <f>IFERROR(RANK(Výskyt[[#This Row],[kód-P]],Výskyt[kód-P],1),"")</f>
        <v/>
      </c>
      <c r="L179" s="102" t="str">
        <f>IF(Výskyt[[#This Row],[ks]]&gt;0,Výskyt[[#This Row],[Kód]],"")</f>
        <v/>
      </c>
      <c r="M179" s="102" t="str">
        <f>IFERROR(VLOOKUP(Výskyt[[#This Row],[Kód]],zostava1[],2,0),"")</f>
        <v/>
      </c>
      <c r="N179" s="102" t="str">
        <f>IFERROR(VLOOKUP(Výskyt[[#This Row],[Kód]],zostava2[],2,0),"")</f>
        <v/>
      </c>
      <c r="O179" s="102" t="str">
        <f>IFERROR(VLOOKUP(Výskyt[[#This Row],[Kód]],zostava3[],2,0),"")</f>
        <v/>
      </c>
      <c r="P179" s="102" t="str">
        <f>IFERROR(VLOOKUP(Výskyt[[#This Row],[Kód]],zostava4[],2,0),"")</f>
        <v/>
      </c>
      <c r="Q179" s="102" t="str">
        <f>IFERROR(VLOOKUP(Výskyt[[#This Row],[Kód]],zostava5[],2,0),"")</f>
        <v/>
      </c>
      <c r="R179" s="102" t="str">
        <f>IFERROR(VLOOKUP(Výskyt[[#This Row],[Kód]],zostava6[],2,0),"")</f>
        <v/>
      </c>
      <c r="S179" s="102" t="str">
        <f>IFERROR(VLOOKUP(Výskyt[[#This Row],[Kód]],zostava7[],2,0),"")</f>
        <v/>
      </c>
      <c r="T179" s="102" t="str">
        <f>IFERROR(VLOOKUP(Výskyt[[#This Row],[Kód]],zostava8[],2,0),"")</f>
        <v/>
      </c>
      <c r="U179" s="102" t="str">
        <f>IFERROR(VLOOKUP(Výskyt[[#This Row],[Kód]],zostava9[],2,0),"")</f>
        <v/>
      </c>
      <c r="V179" s="103" t="str">
        <f>IFERROR(VLOOKUP(Výskyt[[#This Row],[Kód]],zostava10[],2,0),"")</f>
        <v/>
      </c>
      <c r="W179" s="90"/>
    </row>
    <row r="180" spans="1:23" x14ac:dyDescent="0.35">
      <c r="A180" s="90"/>
      <c r="B180" s="99">
        <v>3870</v>
      </c>
      <c r="C180" s="90" t="s">
        <v>320</v>
      </c>
      <c r="D180" s="90">
        <f>Cenník[[#This Row],[Kód]]</f>
        <v>3870</v>
      </c>
      <c r="E180" s="100">
        <v>0.46</v>
      </c>
      <c r="F180" s="90"/>
      <c r="G180" s="90" t="s">
        <v>321</v>
      </c>
      <c r="H180" s="90"/>
      <c r="I180" s="101">
        <f>Cenník[[#This Row],[Kód]]</f>
        <v>3870</v>
      </c>
      <c r="J180" s="102">
        <f>SUM(Výskyt[[#This Row],[1]:[10]])</f>
        <v>0</v>
      </c>
      <c r="K180" s="102" t="str">
        <f>IFERROR(RANK(Výskyt[[#This Row],[kód-P]],Výskyt[kód-P],1),"")</f>
        <v/>
      </c>
      <c r="L180" s="102" t="str">
        <f>IF(Výskyt[[#This Row],[ks]]&gt;0,Výskyt[[#This Row],[Kód]],"")</f>
        <v/>
      </c>
      <c r="M180" s="102" t="str">
        <f>IFERROR(VLOOKUP(Výskyt[[#This Row],[Kód]],zostava1[],2,0),"")</f>
        <v/>
      </c>
      <c r="N180" s="102" t="str">
        <f>IFERROR(VLOOKUP(Výskyt[[#This Row],[Kód]],zostava2[],2,0),"")</f>
        <v/>
      </c>
      <c r="O180" s="102" t="str">
        <f>IFERROR(VLOOKUP(Výskyt[[#This Row],[Kód]],zostava3[],2,0),"")</f>
        <v/>
      </c>
      <c r="P180" s="102">
        <f>IFERROR(VLOOKUP(Výskyt[[#This Row],[Kód]],zostava4[],2,0),"")</f>
        <v>0</v>
      </c>
      <c r="Q180" s="102">
        <f>IFERROR(VLOOKUP(Výskyt[[#This Row],[Kód]],zostava5[],2,0),"")</f>
        <v>0</v>
      </c>
      <c r="R180" s="102" t="str">
        <f>IFERROR(VLOOKUP(Výskyt[[#This Row],[Kód]],zostava6[],2,0),"")</f>
        <v/>
      </c>
      <c r="S180" s="102" t="str">
        <f>IFERROR(VLOOKUP(Výskyt[[#This Row],[Kód]],zostava7[],2,0),"")</f>
        <v/>
      </c>
      <c r="T180" s="102" t="str">
        <f>IFERROR(VLOOKUP(Výskyt[[#This Row],[Kód]],zostava8[],2,0),"")</f>
        <v/>
      </c>
      <c r="U180" s="102" t="str">
        <f>IFERROR(VLOOKUP(Výskyt[[#This Row],[Kód]],zostava9[],2,0),"")</f>
        <v/>
      </c>
      <c r="V180" s="103" t="str">
        <f>IFERROR(VLOOKUP(Výskyt[[#This Row],[Kód]],zostava10[],2,0),"")</f>
        <v/>
      </c>
      <c r="W180" s="90"/>
    </row>
    <row r="181" spans="1:23" x14ac:dyDescent="0.35">
      <c r="A181" s="90"/>
      <c r="B181" s="99">
        <v>3871</v>
      </c>
      <c r="C181" s="90" t="s">
        <v>322</v>
      </c>
      <c r="D181" s="90">
        <f>Cenník[[#This Row],[Kód]]</f>
        <v>3871</v>
      </c>
      <c r="E181" s="100">
        <v>0.53</v>
      </c>
      <c r="F181" s="90"/>
      <c r="G181" s="90" t="s">
        <v>323</v>
      </c>
      <c r="H181" s="90"/>
      <c r="I181" s="101">
        <f>Cenník[[#This Row],[Kód]]</f>
        <v>3871</v>
      </c>
      <c r="J181" s="102">
        <f>SUM(Výskyt[[#This Row],[1]:[10]])</f>
        <v>0</v>
      </c>
      <c r="K181" s="102" t="str">
        <f>IFERROR(RANK(Výskyt[[#This Row],[kód-P]],Výskyt[kód-P],1),"")</f>
        <v/>
      </c>
      <c r="L181" s="102" t="str">
        <f>IF(Výskyt[[#This Row],[ks]]&gt;0,Výskyt[[#This Row],[Kód]],"")</f>
        <v/>
      </c>
      <c r="M181" s="102" t="str">
        <f>IFERROR(VLOOKUP(Výskyt[[#This Row],[Kód]],zostava1[],2,0),"")</f>
        <v/>
      </c>
      <c r="N181" s="102" t="str">
        <f>IFERROR(VLOOKUP(Výskyt[[#This Row],[Kód]],zostava2[],2,0),"")</f>
        <v/>
      </c>
      <c r="O181" s="102" t="str">
        <f>IFERROR(VLOOKUP(Výskyt[[#This Row],[Kód]],zostava3[],2,0),"")</f>
        <v/>
      </c>
      <c r="P181" s="102" t="str">
        <f>IFERROR(VLOOKUP(Výskyt[[#This Row],[Kód]],zostava4[],2,0),"")</f>
        <v/>
      </c>
      <c r="Q181" s="102" t="str">
        <f>IFERROR(VLOOKUP(Výskyt[[#This Row],[Kód]],zostava5[],2,0),"")</f>
        <v/>
      </c>
      <c r="R181" s="102" t="str">
        <f>IFERROR(VLOOKUP(Výskyt[[#This Row],[Kód]],zostava6[],2,0),"")</f>
        <v/>
      </c>
      <c r="S181" s="102" t="str">
        <f>IFERROR(VLOOKUP(Výskyt[[#This Row],[Kód]],zostava7[],2,0),"")</f>
        <v/>
      </c>
      <c r="T181" s="102" t="str">
        <f>IFERROR(VLOOKUP(Výskyt[[#This Row],[Kód]],zostava8[],2,0),"")</f>
        <v/>
      </c>
      <c r="U181" s="102" t="str">
        <f>IFERROR(VLOOKUP(Výskyt[[#This Row],[Kód]],zostava9[],2,0),"")</f>
        <v/>
      </c>
      <c r="V181" s="103" t="str">
        <f>IFERROR(VLOOKUP(Výskyt[[#This Row],[Kód]],zostava10[],2,0),"")</f>
        <v/>
      </c>
      <c r="W181" s="90"/>
    </row>
    <row r="182" spans="1:23" x14ac:dyDescent="0.35">
      <c r="A182" s="90"/>
      <c r="B182" s="99">
        <v>3874</v>
      </c>
      <c r="C182" s="90" t="s">
        <v>324</v>
      </c>
      <c r="D182" s="90">
        <f>Cenník[[#This Row],[Kód]]</f>
        <v>3874</v>
      </c>
      <c r="E182" s="100">
        <v>0.53</v>
      </c>
      <c r="F182" s="90"/>
      <c r="G182" s="90" t="s">
        <v>325</v>
      </c>
      <c r="H182" s="90"/>
      <c r="I182" s="101">
        <f>Cenník[[#This Row],[Kód]]</f>
        <v>3874</v>
      </c>
      <c r="J182" s="102">
        <f>SUM(Výskyt[[#This Row],[1]:[10]])</f>
        <v>0</v>
      </c>
      <c r="K182" s="102" t="str">
        <f>IFERROR(RANK(Výskyt[[#This Row],[kód-P]],Výskyt[kód-P],1),"")</f>
        <v/>
      </c>
      <c r="L182" s="102" t="str">
        <f>IF(Výskyt[[#This Row],[ks]]&gt;0,Výskyt[[#This Row],[Kód]],"")</f>
        <v/>
      </c>
      <c r="M182" s="102" t="str">
        <f>IFERROR(VLOOKUP(Výskyt[[#This Row],[Kód]],zostava1[],2,0),"")</f>
        <v/>
      </c>
      <c r="N182" s="102" t="str">
        <f>IFERROR(VLOOKUP(Výskyt[[#This Row],[Kód]],zostava2[],2,0),"")</f>
        <v/>
      </c>
      <c r="O182" s="102" t="str">
        <f>IFERROR(VLOOKUP(Výskyt[[#This Row],[Kód]],zostava3[],2,0),"")</f>
        <v/>
      </c>
      <c r="P182" s="102" t="str">
        <f>IFERROR(VLOOKUP(Výskyt[[#This Row],[Kód]],zostava4[],2,0),"")</f>
        <v/>
      </c>
      <c r="Q182" s="102" t="str">
        <f>IFERROR(VLOOKUP(Výskyt[[#This Row],[Kód]],zostava5[],2,0),"")</f>
        <v/>
      </c>
      <c r="R182" s="102" t="str">
        <f>IFERROR(VLOOKUP(Výskyt[[#This Row],[Kód]],zostava6[],2,0),"")</f>
        <v/>
      </c>
      <c r="S182" s="102" t="str">
        <f>IFERROR(VLOOKUP(Výskyt[[#This Row],[Kód]],zostava7[],2,0),"")</f>
        <v/>
      </c>
      <c r="T182" s="102" t="str">
        <f>IFERROR(VLOOKUP(Výskyt[[#This Row],[Kód]],zostava8[],2,0),"")</f>
        <v/>
      </c>
      <c r="U182" s="102" t="str">
        <f>IFERROR(VLOOKUP(Výskyt[[#This Row],[Kód]],zostava9[],2,0),"")</f>
        <v/>
      </c>
      <c r="V182" s="103" t="str">
        <f>IFERROR(VLOOKUP(Výskyt[[#This Row],[Kód]],zostava10[],2,0),"")</f>
        <v/>
      </c>
      <c r="W182" s="90"/>
    </row>
    <row r="183" spans="1:23" x14ac:dyDescent="0.35">
      <c r="A183" s="90"/>
      <c r="B183" s="99">
        <v>3875</v>
      </c>
      <c r="C183" s="90" t="s">
        <v>326</v>
      </c>
      <c r="D183" s="90">
        <f>Cenník[[#This Row],[Kód]]</f>
        <v>3875</v>
      </c>
      <c r="E183" s="100">
        <v>0.65</v>
      </c>
      <c r="F183" s="90"/>
      <c r="G183" s="90" t="s">
        <v>327</v>
      </c>
      <c r="H183" s="90"/>
      <c r="I183" s="101">
        <f>Cenník[[#This Row],[Kód]]</f>
        <v>3875</v>
      </c>
      <c r="J183" s="102">
        <f>SUM(Výskyt[[#This Row],[1]:[10]])</f>
        <v>0</v>
      </c>
      <c r="K183" s="102" t="str">
        <f>IFERROR(RANK(Výskyt[[#This Row],[kód-P]],Výskyt[kód-P],1),"")</f>
        <v/>
      </c>
      <c r="L183" s="102" t="str">
        <f>IF(Výskyt[[#This Row],[ks]]&gt;0,Výskyt[[#This Row],[Kód]],"")</f>
        <v/>
      </c>
      <c r="M183" s="102" t="str">
        <f>IFERROR(VLOOKUP(Výskyt[[#This Row],[Kód]],zostava1[],2,0),"")</f>
        <v/>
      </c>
      <c r="N183" s="102" t="str">
        <f>IFERROR(VLOOKUP(Výskyt[[#This Row],[Kód]],zostava2[],2,0),"")</f>
        <v/>
      </c>
      <c r="O183" s="102" t="str">
        <f>IFERROR(VLOOKUP(Výskyt[[#This Row],[Kód]],zostava3[],2,0),"")</f>
        <v/>
      </c>
      <c r="P183" s="102" t="str">
        <f>IFERROR(VLOOKUP(Výskyt[[#This Row],[Kód]],zostava4[],2,0),"")</f>
        <v/>
      </c>
      <c r="Q183" s="102" t="str">
        <f>IFERROR(VLOOKUP(Výskyt[[#This Row],[Kód]],zostava5[],2,0),"")</f>
        <v/>
      </c>
      <c r="R183" s="102" t="str">
        <f>IFERROR(VLOOKUP(Výskyt[[#This Row],[Kód]],zostava6[],2,0),"")</f>
        <v/>
      </c>
      <c r="S183" s="102" t="str">
        <f>IFERROR(VLOOKUP(Výskyt[[#This Row],[Kód]],zostava7[],2,0),"")</f>
        <v/>
      </c>
      <c r="T183" s="102" t="str">
        <f>IFERROR(VLOOKUP(Výskyt[[#This Row],[Kód]],zostava8[],2,0),"")</f>
        <v/>
      </c>
      <c r="U183" s="102" t="str">
        <f>IFERROR(VLOOKUP(Výskyt[[#This Row],[Kód]],zostava9[],2,0),"")</f>
        <v/>
      </c>
      <c r="V183" s="103" t="str">
        <f>IFERROR(VLOOKUP(Výskyt[[#This Row],[Kód]],zostava10[],2,0),"")</f>
        <v/>
      </c>
      <c r="W183" s="90"/>
    </row>
    <row r="184" spans="1:23" x14ac:dyDescent="0.35">
      <c r="A184" s="90"/>
      <c r="B184" s="99">
        <v>3876</v>
      </c>
      <c r="C184" s="90" t="s">
        <v>328</v>
      </c>
      <c r="D184" s="90">
        <f>Cenník[[#This Row],[Kód]]</f>
        <v>3876</v>
      </c>
      <c r="E184" s="100">
        <v>0.89</v>
      </c>
      <c r="F184" s="90"/>
      <c r="G184" s="90" t="s">
        <v>329</v>
      </c>
      <c r="H184" s="90"/>
      <c r="I184" s="101">
        <f>Cenník[[#This Row],[Kód]]</f>
        <v>3876</v>
      </c>
      <c r="J184" s="102">
        <f>SUM(Výskyt[[#This Row],[1]:[10]])</f>
        <v>0</v>
      </c>
      <c r="K184" s="102" t="str">
        <f>IFERROR(RANK(Výskyt[[#This Row],[kód-P]],Výskyt[kód-P],1),"")</f>
        <v/>
      </c>
      <c r="L184" s="102" t="str">
        <f>IF(Výskyt[[#This Row],[ks]]&gt;0,Výskyt[[#This Row],[Kód]],"")</f>
        <v/>
      </c>
      <c r="M184" s="102" t="str">
        <f>IFERROR(VLOOKUP(Výskyt[[#This Row],[Kód]],zostava1[],2,0),"")</f>
        <v/>
      </c>
      <c r="N184" s="102" t="str">
        <f>IFERROR(VLOOKUP(Výskyt[[#This Row],[Kód]],zostava2[],2,0),"")</f>
        <v/>
      </c>
      <c r="O184" s="102" t="str">
        <f>IFERROR(VLOOKUP(Výskyt[[#This Row],[Kód]],zostava3[],2,0),"")</f>
        <v/>
      </c>
      <c r="P184" s="102" t="str">
        <f>IFERROR(VLOOKUP(Výskyt[[#This Row],[Kód]],zostava4[],2,0),"")</f>
        <v/>
      </c>
      <c r="Q184" s="102" t="str">
        <f>IFERROR(VLOOKUP(Výskyt[[#This Row],[Kód]],zostava5[],2,0),"")</f>
        <v/>
      </c>
      <c r="R184" s="102" t="str">
        <f>IFERROR(VLOOKUP(Výskyt[[#This Row],[Kód]],zostava6[],2,0),"")</f>
        <v/>
      </c>
      <c r="S184" s="102" t="str">
        <f>IFERROR(VLOOKUP(Výskyt[[#This Row],[Kód]],zostava7[],2,0),"")</f>
        <v/>
      </c>
      <c r="T184" s="102" t="str">
        <f>IFERROR(VLOOKUP(Výskyt[[#This Row],[Kód]],zostava8[],2,0),"")</f>
        <v/>
      </c>
      <c r="U184" s="102" t="str">
        <f>IFERROR(VLOOKUP(Výskyt[[#This Row],[Kód]],zostava9[],2,0),"")</f>
        <v/>
      </c>
      <c r="V184" s="103" t="str">
        <f>IFERROR(VLOOKUP(Výskyt[[#This Row],[Kód]],zostava10[],2,0),"")</f>
        <v/>
      </c>
      <c r="W184" s="90"/>
    </row>
    <row r="185" spans="1:23" x14ac:dyDescent="0.35">
      <c r="A185" s="90"/>
      <c r="B185" s="99">
        <v>3877</v>
      </c>
      <c r="C185" s="90" t="s">
        <v>330</v>
      </c>
      <c r="D185" s="90">
        <f>Cenník[[#This Row],[Kód]]</f>
        <v>3877</v>
      </c>
      <c r="E185" s="100">
        <v>1.75</v>
      </c>
      <c r="F185" s="90"/>
      <c r="G185" s="90" t="s">
        <v>331</v>
      </c>
      <c r="H185" s="90"/>
      <c r="I185" s="101">
        <f>Cenník[[#This Row],[Kód]]</f>
        <v>3877</v>
      </c>
      <c r="J185" s="102">
        <f>SUM(Výskyt[[#This Row],[1]:[10]])</f>
        <v>0</v>
      </c>
      <c r="K185" s="102" t="str">
        <f>IFERROR(RANK(Výskyt[[#This Row],[kód-P]],Výskyt[kód-P],1),"")</f>
        <v/>
      </c>
      <c r="L185" s="102" t="str">
        <f>IF(Výskyt[[#This Row],[ks]]&gt;0,Výskyt[[#This Row],[Kód]],"")</f>
        <v/>
      </c>
      <c r="M185" s="102" t="str">
        <f>IFERROR(VLOOKUP(Výskyt[[#This Row],[Kód]],zostava1[],2,0),"")</f>
        <v/>
      </c>
      <c r="N185" s="102" t="str">
        <f>IFERROR(VLOOKUP(Výskyt[[#This Row],[Kód]],zostava2[],2,0),"")</f>
        <v/>
      </c>
      <c r="O185" s="102" t="str">
        <f>IFERROR(VLOOKUP(Výskyt[[#This Row],[Kód]],zostava3[],2,0),"")</f>
        <v/>
      </c>
      <c r="P185" s="102" t="str">
        <f>IFERROR(VLOOKUP(Výskyt[[#This Row],[Kód]],zostava4[],2,0),"")</f>
        <v/>
      </c>
      <c r="Q185" s="102" t="str">
        <f>IFERROR(VLOOKUP(Výskyt[[#This Row],[Kód]],zostava5[],2,0),"")</f>
        <v/>
      </c>
      <c r="R185" s="102">
        <f>IFERROR(VLOOKUP(Výskyt[[#This Row],[Kód]],zostava6[],2,0),"")</f>
        <v>0</v>
      </c>
      <c r="S185" s="102">
        <f>IFERROR(VLOOKUP(Výskyt[[#This Row],[Kód]],zostava7[],2,0),"")</f>
        <v>0</v>
      </c>
      <c r="T185" s="102">
        <f>IFERROR(VLOOKUP(Výskyt[[#This Row],[Kód]],zostava8[],2,0),"")</f>
        <v>0</v>
      </c>
      <c r="U185" s="102">
        <f>IFERROR(VLOOKUP(Výskyt[[#This Row],[Kód]],zostava9[],2,0),"")</f>
        <v>0</v>
      </c>
      <c r="V185" s="103">
        <f>IFERROR(VLOOKUP(Výskyt[[#This Row],[Kód]],zostava10[],2,0),"")</f>
        <v>0</v>
      </c>
      <c r="W185" s="90"/>
    </row>
    <row r="186" spans="1:23" x14ac:dyDescent="0.35">
      <c r="A186" s="90"/>
      <c r="B186" s="99">
        <v>3880</v>
      </c>
      <c r="C186" s="90" t="s">
        <v>105</v>
      </c>
      <c r="D186" s="90">
        <f>Cenník[[#This Row],[Kód]]</f>
        <v>3880</v>
      </c>
      <c r="E186" s="100">
        <v>0.16</v>
      </c>
      <c r="F186" s="90"/>
      <c r="G186" s="90" t="s">
        <v>332</v>
      </c>
      <c r="H186" s="90"/>
      <c r="I186" s="101">
        <f>Cenník[[#This Row],[Kód]]</f>
        <v>3880</v>
      </c>
      <c r="J186" s="102">
        <f>SUM(Výskyt[[#This Row],[1]:[10]])</f>
        <v>0</v>
      </c>
      <c r="K186" s="102" t="str">
        <f>IFERROR(RANK(Výskyt[[#This Row],[kód-P]],Výskyt[kód-P],1),"")</f>
        <v/>
      </c>
      <c r="L186" s="102" t="str">
        <f>IF(Výskyt[[#This Row],[ks]]&gt;0,Výskyt[[#This Row],[Kód]],"")</f>
        <v/>
      </c>
      <c r="M186" s="102" t="str">
        <f>IFERROR(VLOOKUP(Výskyt[[#This Row],[Kód]],zostava1[],2,0),"")</f>
        <v/>
      </c>
      <c r="N186" s="102" t="str">
        <f>IFERROR(VLOOKUP(Výskyt[[#This Row],[Kód]],zostava2[],2,0),"")</f>
        <v/>
      </c>
      <c r="O186" s="102" t="str">
        <f>IFERROR(VLOOKUP(Výskyt[[#This Row],[Kód]],zostava3[],2,0),"")</f>
        <v/>
      </c>
      <c r="P186" s="102">
        <f>IFERROR(VLOOKUP(Výskyt[[#This Row],[Kód]],zostava4[],2,0),"")</f>
        <v>0</v>
      </c>
      <c r="Q186" s="102">
        <f>IFERROR(VLOOKUP(Výskyt[[#This Row],[Kód]],zostava5[],2,0),"")</f>
        <v>0</v>
      </c>
      <c r="R186" s="102" t="str">
        <f>IFERROR(VLOOKUP(Výskyt[[#This Row],[Kód]],zostava6[],2,0),"")</f>
        <v/>
      </c>
      <c r="S186" s="102">
        <f>IFERROR(VLOOKUP(Výskyt[[#This Row],[Kód]],zostava7[],2,0),"")</f>
        <v>0</v>
      </c>
      <c r="T186" s="102">
        <f>IFERROR(VLOOKUP(Výskyt[[#This Row],[Kód]],zostava8[],2,0),"")</f>
        <v>0</v>
      </c>
      <c r="U186" s="102">
        <f>IFERROR(VLOOKUP(Výskyt[[#This Row],[Kód]],zostava9[],2,0),"")</f>
        <v>0</v>
      </c>
      <c r="V186" s="103">
        <f>IFERROR(VLOOKUP(Výskyt[[#This Row],[Kód]],zostava10[],2,0),"")</f>
        <v>0</v>
      </c>
      <c r="W186" s="90"/>
    </row>
    <row r="187" spans="1:23" x14ac:dyDescent="0.35">
      <c r="A187" s="90"/>
      <c r="B187" s="99">
        <v>3885</v>
      </c>
      <c r="C187" s="90" t="s">
        <v>107</v>
      </c>
      <c r="D187" s="90">
        <f>Cenník[[#This Row],[Kód]]</f>
        <v>3885</v>
      </c>
      <c r="E187" s="100">
        <v>0.16</v>
      </c>
      <c r="F187" s="90"/>
      <c r="G187" s="90" t="s">
        <v>333</v>
      </c>
      <c r="H187" s="90"/>
      <c r="I187" s="101">
        <f>Cenník[[#This Row],[Kód]]</f>
        <v>3885</v>
      </c>
      <c r="J187" s="102">
        <f>SUM(Výskyt[[#This Row],[1]:[10]])</f>
        <v>0</v>
      </c>
      <c r="K187" s="102" t="str">
        <f>IFERROR(RANK(Výskyt[[#This Row],[kód-P]],Výskyt[kód-P],1),"")</f>
        <v/>
      </c>
      <c r="L187" s="102" t="str">
        <f>IF(Výskyt[[#This Row],[ks]]&gt;0,Výskyt[[#This Row],[Kód]],"")</f>
        <v/>
      </c>
      <c r="M187" s="102" t="str">
        <f>IFERROR(VLOOKUP(Výskyt[[#This Row],[Kód]],zostava1[],2,0),"")</f>
        <v/>
      </c>
      <c r="N187" s="102">
        <f>IFERROR(VLOOKUP(Výskyt[[#This Row],[Kód]],zostava2[],2,0),"")</f>
        <v>0</v>
      </c>
      <c r="O187" s="102">
        <f>IFERROR(VLOOKUP(Výskyt[[#This Row],[Kód]],zostava3[],2,0),"")</f>
        <v>0</v>
      </c>
      <c r="P187" s="102">
        <f>IFERROR(VLOOKUP(Výskyt[[#This Row],[Kód]],zostava4[],2,0),"")</f>
        <v>0</v>
      </c>
      <c r="Q187" s="102">
        <f>IFERROR(VLOOKUP(Výskyt[[#This Row],[Kód]],zostava5[],2,0),"")</f>
        <v>0</v>
      </c>
      <c r="R187" s="102" t="str">
        <f>IFERROR(VLOOKUP(Výskyt[[#This Row],[Kód]],zostava6[],2,0),"")</f>
        <v/>
      </c>
      <c r="S187" s="102">
        <f>IFERROR(VLOOKUP(Výskyt[[#This Row],[Kód]],zostava7[],2,0),"")</f>
        <v>0</v>
      </c>
      <c r="T187" s="102">
        <f>IFERROR(VLOOKUP(Výskyt[[#This Row],[Kód]],zostava8[],2,0),"")</f>
        <v>0</v>
      </c>
      <c r="U187" s="102">
        <f>IFERROR(VLOOKUP(Výskyt[[#This Row],[Kód]],zostava9[],2,0),"")</f>
        <v>0</v>
      </c>
      <c r="V187" s="103">
        <f>IFERROR(VLOOKUP(Výskyt[[#This Row],[Kód]],zostava10[],2,0),"")</f>
        <v>0</v>
      </c>
      <c r="W187" s="90"/>
    </row>
    <row r="188" spans="1:23" x14ac:dyDescent="0.35">
      <c r="A188" s="90"/>
      <c r="B188" s="99">
        <v>3890</v>
      </c>
      <c r="C188" s="90" t="s">
        <v>109</v>
      </c>
      <c r="D188" s="90">
        <f>Cenník[[#This Row],[Kód]]</f>
        <v>3890</v>
      </c>
      <c r="E188" s="100">
        <v>0.16</v>
      </c>
      <c r="F188" s="90"/>
      <c r="G188" s="90" t="s">
        <v>334</v>
      </c>
      <c r="H188" s="90"/>
      <c r="I188" s="101">
        <f>Cenník[[#This Row],[Kód]]</f>
        <v>3890</v>
      </c>
      <c r="J188" s="102">
        <f>SUM(Výskyt[[#This Row],[1]:[10]])</f>
        <v>0</v>
      </c>
      <c r="K188" s="102" t="str">
        <f>IFERROR(RANK(Výskyt[[#This Row],[kód-P]],Výskyt[kód-P],1),"")</f>
        <v/>
      </c>
      <c r="L188" s="102" t="str">
        <f>IF(Výskyt[[#This Row],[ks]]&gt;0,Výskyt[[#This Row],[Kód]],"")</f>
        <v/>
      </c>
      <c r="M188" s="102" t="str">
        <f>IFERROR(VLOOKUP(Výskyt[[#This Row],[Kód]],zostava1[],2,0),"")</f>
        <v/>
      </c>
      <c r="N188" s="102" t="str">
        <f>IFERROR(VLOOKUP(Výskyt[[#This Row],[Kód]],zostava2[],2,0),"")</f>
        <v/>
      </c>
      <c r="O188" s="102" t="str">
        <f>IFERROR(VLOOKUP(Výskyt[[#This Row],[Kód]],zostava3[],2,0),"")</f>
        <v/>
      </c>
      <c r="P188" s="102" t="str">
        <f>IFERROR(VLOOKUP(Výskyt[[#This Row],[Kód]],zostava4[],2,0),"")</f>
        <v/>
      </c>
      <c r="Q188" s="102" t="str">
        <f>IFERROR(VLOOKUP(Výskyt[[#This Row],[Kód]],zostava5[],2,0),"")</f>
        <v/>
      </c>
      <c r="R188" s="102" t="str">
        <f>IFERROR(VLOOKUP(Výskyt[[#This Row],[Kód]],zostava6[],2,0),"")</f>
        <v/>
      </c>
      <c r="S188" s="102" t="str">
        <f>IFERROR(VLOOKUP(Výskyt[[#This Row],[Kód]],zostava7[],2,0),"")</f>
        <v/>
      </c>
      <c r="T188" s="102" t="str">
        <f>IFERROR(VLOOKUP(Výskyt[[#This Row],[Kód]],zostava8[],2,0),"")</f>
        <v/>
      </c>
      <c r="U188" s="102" t="str">
        <f>IFERROR(VLOOKUP(Výskyt[[#This Row],[Kód]],zostava9[],2,0),"")</f>
        <v/>
      </c>
      <c r="V188" s="103" t="str">
        <f>IFERROR(VLOOKUP(Výskyt[[#This Row],[Kód]],zostava10[],2,0),"")</f>
        <v/>
      </c>
      <c r="W188" s="90"/>
    </row>
    <row r="189" spans="1:23" x14ac:dyDescent="0.35">
      <c r="A189" s="90"/>
      <c r="B189" s="99">
        <v>3893</v>
      </c>
      <c r="C189" s="90" t="s">
        <v>97</v>
      </c>
      <c r="D189" s="90">
        <f>Cenník[[#This Row],[Kód]]</f>
        <v>3893</v>
      </c>
      <c r="E189" s="100">
        <v>0.28000000000000003</v>
      </c>
      <c r="F189" s="90"/>
      <c r="G189" s="90" t="s">
        <v>186</v>
      </c>
      <c r="H189" s="90"/>
      <c r="I189" s="101">
        <f>Cenník[[#This Row],[Kód]]</f>
        <v>3893</v>
      </c>
      <c r="J189" s="102">
        <f>SUM(Výskyt[[#This Row],[1]:[10]])</f>
        <v>0</v>
      </c>
      <c r="K189" s="102" t="str">
        <f>IFERROR(RANK(Výskyt[[#This Row],[kód-P]],Výskyt[kód-P],1),"")</f>
        <v/>
      </c>
      <c r="L189" s="102" t="str">
        <f>IF(Výskyt[[#This Row],[ks]]&gt;0,Výskyt[[#This Row],[Kód]],"")</f>
        <v/>
      </c>
      <c r="M189" s="102" t="str">
        <f>IFERROR(VLOOKUP(Výskyt[[#This Row],[Kód]],zostava1[],2,0),"")</f>
        <v/>
      </c>
      <c r="N189" s="102" t="str">
        <f>IFERROR(VLOOKUP(Výskyt[[#This Row],[Kód]],zostava2[],2,0),"")</f>
        <v/>
      </c>
      <c r="O189" s="102" t="str">
        <f>IFERROR(VLOOKUP(Výskyt[[#This Row],[Kód]],zostava3[],2,0),"")</f>
        <v/>
      </c>
      <c r="P189" s="102" t="str">
        <f>IFERROR(VLOOKUP(Výskyt[[#This Row],[Kód]],zostava4[],2,0),"")</f>
        <v/>
      </c>
      <c r="Q189" s="102" t="str">
        <f>IFERROR(VLOOKUP(Výskyt[[#This Row],[Kód]],zostava5[],2,0),"")</f>
        <v/>
      </c>
      <c r="R189" s="102" t="str">
        <f>IFERROR(VLOOKUP(Výskyt[[#This Row],[Kód]],zostava6[],2,0),"")</f>
        <v/>
      </c>
      <c r="S189" s="102" t="str">
        <f>IFERROR(VLOOKUP(Výskyt[[#This Row],[Kód]],zostava7[],2,0),"")</f>
        <v/>
      </c>
      <c r="T189" s="102" t="str">
        <f>IFERROR(VLOOKUP(Výskyt[[#This Row],[Kód]],zostava8[],2,0),"")</f>
        <v/>
      </c>
      <c r="U189" s="102" t="str">
        <f>IFERROR(VLOOKUP(Výskyt[[#This Row],[Kód]],zostava9[],2,0),"")</f>
        <v/>
      </c>
      <c r="V189" s="103" t="str">
        <f>IFERROR(VLOOKUP(Výskyt[[#This Row],[Kód]],zostava10[],2,0),"")</f>
        <v/>
      </c>
      <c r="W189" s="90"/>
    </row>
    <row r="190" spans="1:23" x14ac:dyDescent="0.35">
      <c r="A190" s="90"/>
      <c r="B190" s="99">
        <v>3894</v>
      </c>
      <c r="C190" s="90" t="s">
        <v>99</v>
      </c>
      <c r="D190" s="90">
        <f>Cenník[[#This Row],[Kód]]</f>
        <v>3894</v>
      </c>
      <c r="E190" s="100">
        <v>0.3</v>
      </c>
      <c r="F190" s="90"/>
      <c r="G190" s="90" t="s">
        <v>188</v>
      </c>
      <c r="H190" s="90"/>
      <c r="I190" s="101">
        <f>Cenník[[#This Row],[Kód]]</f>
        <v>3894</v>
      </c>
      <c r="J190" s="102">
        <f>SUM(Výskyt[[#This Row],[1]:[10]])</f>
        <v>0</v>
      </c>
      <c r="K190" s="102" t="str">
        <f>IFERROR(RANK(Výskyt[[#This Row],[kód-P]],Výskyt[kód-P],1),"")</f>
        <v/>
      </c>
      <c r="L190" s="102" t="str">
        <f>IF(Výskyt[[#This Row],[ks]]&gt;0,Výskyt[[#This Row],[Kód]],"")</f>
        <v/>
      </c>
      <c r="M190" s="102" t="str">
        <f>IFERROR(VLOOKUP(Výskyt[[#This Row],[Kód]],zostava1[],2,0),"")</f>
        <v/>
      </c>
      <c r="N190" s="102" t="str">
        <f>IFERROR(VLOOKUP(Výskyt[[#This Row],[Kód]],zostava2[],2,0),"")</f>
        <v/>
      </c>
      <c r="O190" s="102" t="str">
        <f>IFERROR(VLOOKUP(Výskyt[[#This Row],[Kód]],zostava3[],2,0),"")</f>
        <v/>
      </c>
      <c r="P190" s="102" t="str">
        <f>IFERROR(VLOOKUP(Výskyt[[#This Row],[Kód]],zostava4[],2,0),"")</f>
        <v/>
      </c>
      <c r="Q190" s="102" t="str">
        <f>IFERROR(VLOOKUP(Výskyt[[#This Row],[Kód]],zostava5[],2,0),"")</f>
        <v/>
      </c>
      <c r="R190" s="102" t="str">
        <f>IFERROR(VLOOKUP(Výskyt[[#This Row],[Kód]],zostava6[],2,0),"")</f>
        <v/>
      </c>
      <c r="S190" s="102" t="str">
        <f>IFERROR(VLOOKUP(Výskyt[[#This Row],[Kód]],zostava7[],2,0),"")</f>
        <v/>
      </c>
      <c r="T190" s="102" t="str">
        <f>IFERROR(VLOOKUP(Výskyt[[#This Row],[Kód]],zostava8[],2,0),"")</f>
        <v/>
      </c>
      <c r="U190" s="102" t="str">
        <f>IFERROR(VLOOKUP(Výskyt[[#This Row],[Kód]],zostava9[],2,0),"")</f>
        <v/>
      </c>
      <c r="V190" s="103" t="str">
        <f>IFERROR(VLOOKUP(Výskyt[[#This Row],[Kód]],zostava10[],2,0),"")</f>
        <v/>
      </c>
      <c r="W190" s="90"/>
    </row>
    <row r="191" spans="1:23" x14ac:dyDescent="0.35">
      <c r="A191" s="90"/>
      <c r="B191" s="99">
        <v>3895</v>
      </c>
      <c r="C191" s="90" t="s">
        <v>133</v>
      </c>
      <c r="D191" s="90">
        <f>Cenník[[#This Row],[Kód]]</f>
        <v>3895</v>
      </c>
      <c r="E191" s="100">
        <v>2.72</v>
      </c>
      <c r="F191" s="90"/>
      <c r="G191" s="90" t="s">
        <v>335</v>
      </c>
      <c r="H191" s="90"/>
      <c r="I191" s="101">
        <f>Cenník[[#This Row],[Kód]]</f>
        <v>3895</v>
      </c>
      <c r="J191" s="102">
        <f>SUM(Výskyt[[#This Row],[1]:[10]])</f>
        <v>0</v>
      </c>
      <c r="K191" s="102" t="str">
        <f>IFERROR(RANK(Výskyt[[#This Row],[kód-P]],Výskyt[kód-P],1),"")</f>
        <v/>
      </c>
      <c r="L191" s="102" t="str">
        <f>IF(Výskyt[[#This Row],[ks]]&gt;0,Výskyt[[#This Row],[Kód]],"")</f>
        <v/>
      </c>
      <c r="M191" s="102" t="str">
        <f>IFERROR(VLOOKUP(Výskyt[[#This Row],[Kód]],zostava1[],2,0),"")</f>
        <v/>
      </c>
      <c r="N191" s="102" t="str">
        <f>IFERROR(VLOOKUP(Výskyt[[#This Row],[Kód]],zostava2[],2,0),"")</f>
        <v/>
      </c>
      <c r="O191" s="102" t="str">
        <f>IFERROR(VLOOKUP(Výskyt[[#This Row],[Kód]],zostava3[],2,0),"")</f>
        <v/>
      </c>
      <c r="P191" s="102" t="str">
        <f>IFERROR(VLOOKUP(Výskyt[[#This Row],[Kód]],zostava4[],2,0),"")</f>
        <v/>
      </c>
      <c r="Q191" s="102" t="str">
        <f>IFERROR(VLOOKUP(Výskyt[[#This Row],[Kód]],zostava5[],2,0),"")</f>
        <v/>
      </c>
      <c r="R191" s="102" t="str">
        <f>IFERROR(VLOOKUP(Výskyt[[#This Row],[Kód]],zostava6[],2,0),"")</f>
        <v/>
      </c>
      <c r="S191" s="102" t="str">
        <f>IFERROR(VLOOKUP(Výskyt[[#This Row],[Kód]],zostava7[],2,0),"")</f>
        <v/>
      </c>
      <c r="T191" s="102" t="str">
        <f>IFERROR(VLOOKUP(Výskyt[[#This Row],[Kód]],zostava8[],2,0),"")</f>
        <v/>
      </c>
      <c r="U191" s="102" t="str">
        <f>IFERROR(VLOOKUP(Výskyt[[#This Row],[Kód]],zostava9[],2,0),"")</f>
        <v/>
      </c>
      <c r="V191" s="103" t="str">
        <f>IFERROR(VLOOKUP(Výskyt[[#This Row],[Kód]],zostava10[],2,0),"")</f>
        <v/>
      </c>
      <c r="W191" s="90"/>
    </row>
    <row r="192" spans="1:23" x14ac:dyDescent="0.35">
      <c r="A192" s="90"/>
      <c r="B192" s="99">
        <v>3900</v>
      </c>
      <c r="C192" s="90" t="s">
        <v>129</v>
      </c>
      <c r="D192" s="90">
        <f>Cenník[[#This Row],[Kód]]</f>
        <v>3900</v>
      </c>
      <c r="E192" s="100">
        <v>2.72</v>
      </c>
      <c r="F192" s="90"/>
      <c r="G192" s="90" t="s">
        <v>336</v>
      </c>
      <c r="H192" s="90"/>
      <c r="I192" s="101">
        <f>Cenník[[#This Row],[Kód]]</f>
        <v>3900</v>
      </c>
      <c r="J192" s="102">
        <f>SUM(Výskyt[[#This Row],[1]:[10]])</f>
        <v>0</v>
      </c>
      <c r="K192" s="102" t="str">
        <f>IFERROR(RANK(Výskyt[[#This Row],[kód-P]],Výskyt[kód-P],1),"")</f>
        <v/>
      </c>
      <c r="L192" s="102" t="str">
        <f>IF(Výskyt[[#This Row],[ks]]&gt;0,Výskyt[[#This Row],[Kód]],"")</f>
        <v/>
      </c>
      <c r="M192" s="102" t="str">
        <f>IFERROR(VLOOKUP(Výskyt[[#This Row],[Kód]],zostava1[],2,0),"")</f>
        <v/>
      </c>
      <c r="N192" s="102" t="str">
        <f>IFERROR(VLOOKUP(Výskyt[[#This Row],[Kód]],zostava2[],2,0),"")</f>
        <v/>
      </c>
      <c r="O192" s="102" t="str">
        <f>IFERROR(VLOOKUP(Výskyt[[#This Row],[Kód]],zostava3[],2,0),"")</f>
        <v/>
      </c>
      <c r="P192" s="102" t="str">
        <f>IFERROR(VLOOKUP(Výskyt[[#This Row],[Kód]],zostava4[],2,0),"")</f>
        <v/>
      </c>
      <c r="Q192" s="102" t="str">
        <f>IFERROR(VLOOKUP(Výskyt[[#This Row],[Kód]],zostava5[],2,0),"")</f>
        <v/>
      </c>
      <c r="R192" s="102" t="str">
        <f>IFERROR(VLOOKUP(Výskyt[[#This Row],[Kód]],zostava6[],2,0),"")</f>
        <v/>
      </c>
      <c r="S192" s="102" t="str">
        <f>IFERROR(VLOOKUP(Výskyt[[#This Row],[Kód]],zostava7[],2,0),"")</f>
        <v/>
      </c>
      <c r="T192" s="102" t="str">
        <f>IFERROR(VLOOKUP(Výskyt[[#This Row],[Kód]],zostava8[],2,0),"")</f>
        <v/>
      </c>
      <c r="U192" s="102" t="str">
        <f>IFERROR(VLOOKUP(Výskyt[[#This Row],[Kód]],zostava9[],2,0),"")</f>
        <v/>
      </c>
      <c r="V192" s="103" t="str">
        <f>IFERROR(VLOOKUP(Výskyt[[#This Row],[Kód]],zostava10[],2,0),"")</f>
        <v/>
      </c>
      <c r="W192" s="90"/>
    </row>
    <row r="193" spans="1:23" x14ac:dyDescent="0.35">
      <c r="A193" s="90"/>
      <c r="B193" s="99">
        <v>3902</v>
      </c>
      <c r="C193" s="90" t="s">
        <v>337</v>
      </c>
      <c r="D193" s="90">
        <f>Cenník[[#This Row],[Kód]]</f>
        <v>3902</v>
      </c>
      <c r="E193" s="100">
        <v>15.2</v>
      </c>
      <c r="F193" s="90"/>
      <c r="G193" s="90" t="s">
        <v>338</v>
      </c>
      <c r="H193" s="90"/>
      <c r="I193" s="101">
        <f>Cenník[[#This Row],[Kód]]</f>
        <v>3902</v>
      </c>
      <c r="J193" s="102">
        <f>SUM(Výskyt[[#This Row],[1]:[10]])</f>
        <v>0</v>
      </c>
      <c r="K193" s="102" t="str">
        <f>IFERROR(RANK(Výskyt[[#This Row],[kód-P]],Výskyt[kód-P],1),"")</f>
        <v/>
      </c>
      <c r="L193" s="102" t="str">
        <f>IF(Výskyt[[#This Row],[ks]]&gt;0,Výskyt[[#This Row],[Kód]],"")</f>
        <v/>
      </c>
      <c r="M193" s="102" t="str">
        <f>IFERROR(VLOOKUP(Výskyt[[#This Row],[Kód]],zostava1[],2,0),"")</f>
        <v/>
      </c>
      <c r="N193" s="102" t="str">
        <f>IFERROR(VLOOKUP(Výskyt[[#This Row],[Kód]],zostava2[],2,0),"")</f>
        <v/>
      </c>
      <c r="O193" s="102" t="str">
        <f>IFERROR(VLOOKUP(Výskyt[[#This Row],[Kód]],zostava3[],2,0),"")</f>
        <v/>
      </c>
      <c r="P193" s="102" t="str">
        <f>IFERROR(VLOOKUP(Výskyt[[#This Row],[Kód]],zostava4[],2,0),"")</f>
        <v/>
      </c>
      <c r="Q193" s="102" t="str">
        <f>IFERROR(VLOOKUP(Výskyt[[#This Row],[Kód]],zostava5[],2,0),"")</f>
        <v/>
      </c>
      <c r="R193" s="102" t="str">
        <f>IFERROR(VLOOKUP(Výskyt[[#This Row],[Kód]],zostava6[],2,0),"")</f>
        <v/>
      </c>
      <c r="S193" s="102" t="str">
        <f>IFERROR(VLOOKUP(Výskyt[[#This Row],[Kód]],zostava7[],2,0),"")</f>
        <v/>
      </c>
      <c r="T193" s="102" t="str">
        <f>IFERROR(VLOOKUP(Výskyt[[#This Row],[Kód]],zostava8[],2,0),"")</f>
        <v/>
      </c>
      <c r="U193" s="102" t="str">
        <f>IFERROR(VLOOKUP(Výskyt[[#This Row],[Kód]],zostava9[],2,0),"")</f>
        <v/>
      </c>
      <c r="V193" s="103" t="str">
        <f>IFERROR(VLOOKUP(Výskyt[[#This Row],[Kód]],zostava10[],2,0),"")</f>
        <v/>
      </c>
      <c r="W193" s="90"/>
    </row>
    <row r="194" spans="1:23" x14ac:dyDescent="0.35">
      <c r="A194" s="90"/>
      <c r="B194" s="99">
        <v>3903</v>
      </c>
      <c r="C194" s="90" t="s">
        <v>121</v>
      </c>
      <c r="D194" s="90">
        <f>Cenník[[#This Row],[Kód]]</f>
        <v>3903</v>
      </c>
      <c r="E194" s="100">
        <v>5.3199999999999994</v>
      </c>
      <c r="F194" s="90"/>
      <c r="G194" s="90" t="s">
        <v>339</v>
      </c>
      <c r="H194" s="90"/>
      <c r="I194" s="101">
        <f>Cenník[[#This Row],[Kód]]</f>
        <v>3903</v>
      </c>
      <c r="J194" s="102">
        <f>SUM(Výskyt[[#This Row],[1]:[10]])</f>
        <v>0</v>
      </c>
      <c r="K194" s="102" t="str">
        <f>IFERROR(RANK(Výskyt[[#This Row],[kód-P]],Výskyt[kód-P],1),"")</f>
        <v/>
      </c>
      <c r="L194" s="102" t="str">
        <f>IF(Výskyt[[#This Row],[ks]]&gt;0,Výskyt[[#This Row],[Kód]],"")</f>
        <v/>
      </c>
      <c r="M194" s="102" t="str">
        <f>IFERROR(VLOOKUP(Výskyt[[#This Row],[Kód]],zostava1[],2,0),"")</f>
        <v/>
      </c>
      <c r="N194" s="102" t="str">
        <f>IFERROR(VLOOKUP(Výskyt[[#This Row],[Kód]],zostava2[],2,0),"")</f>
        <v/>
      </c>
      <c r="O194" s="102" t="str">
        <f>IFERROR(VLOOKUP(Výskyt[[#This Row],[Kód]],zostava3[],2,0),"")</f>
        <v/>
      </c>
      <c r="P194" s="102" t="str">
        <f>IFERROR(VLOOKUP(Výskyt[[#This Row],[Kód]],zostava4[],2,0),"")</f>
        <v/>
      </c>
      <c r="Q194" s="102" t="str">
        <f>IFERROR(VLOOKUP(Výskyt[[#This Row],[Kód]],zostava5[],2,0),"")</f>
        <v/>
      </c>
      <c r="R194" s="102" t="str">
        <f>IFERROR(VLOOKUP(Výskyt[[#This Row],[Kód]],zostava6[],2,0),"")</f>
        <v/>
      </c>
      <c r="S194" s="102" t="str">
        <f>IFERROR(VLOOKUP(Výskyt[[#This Row],[Kód]],zostava7[],2,0),"")</f>
        <v/>
      </c>
      <c r="T194" s="102" t="str">
        <f>IFERROR(VLOOKUP(Výskyt[[#This Row],[Kód]],zostava8[],2,0),"")</f>
        <v/>
      </c>
      <c r="U194" s="102" t="str">
        <f>IFERROR(VLOOKUP(Výskyt[[#This Row],[Kód]],zostava9[],2,0),"")</f>
        <v/>
      </c>
      <c r="V194" s="103" t="str">
        <f>IFERROR(VLOOKUP(Výskyt[[#This Row],[Kód]],zostava10[],2,0),"")</f>
        <v/>
      </c>
      <c r="W194" s="90"/>
    </row>
    <row r="195" spans="1:23" x14ac:dyDescent="0.35">
      <c r="A195" s="90"/>
      <c r="B195" s="99">
        <v>3904</v>
      </c>
      <c r="C195" s="90" t="s">
        <v>340</v>
      </c>
      <c r="D195" s="90">
        <f>Cenník[[#This Row],[Kód]]</f>
        <v>3904</v>
      </c>
      <c r="E195" s="100">
        <v>4.0699999999999994</v>
      </c>
      <c r="F195" s="90"/>
      <c r="G195" s="90" t="s">
        <v>341</v>
      </c>
      <c r="H195" s="90"/>
      <c r="I195" s="101">
        <f>Cenník[[#This Row],[Kód]]</f>
        <v>3904</v>
      </c>
      <c r="J195" s="102">
        <f>SUM(Výskyt[[#This Row],[1]:[10]])</f>
        <v>0</v>
      </c>
      <c r="K195" s="102" t="str">
        <f>IFERROR(RANK(Výskyt[[#This Row],[kód-P]],Výskyt[kód-P],1),"")</f>
        <v/>
      </c>
      <c r="L195" s="102" t="str">
        <f>IF(Výskyt[[#This Row],[ks]]&gt;0,Výskyt[[#This Row],[Kód]],"")</f>
        <v/>
      </c>
      <c r="M195" s="102" t="str">
        <f>IFERROR(VLOOKUP(Výskyt[[#This Row],[Kód]],zostava1[],2,0),"")</f>
        <v/>
      </c>
      <c r="N195" s="102" t="str">
        <f>IFERROR(VLOOKUP(Výskyt[[#This Row],[Kód]],zostava2[],2,0),"")</f>
        <v/>
      </c>
      <c r="O195" s="102" t="str">
        <f>IFERROR(VLOOKUP(Výskyt[[#This Row],[Kód]],zostava3[],2,0),"")</f>
        <v/>
      </c>
      <c r="P195" s="102" t="str">
        <f>IFERROR(VLOOKUP(Výskyt[[#This Row],[Kód]],zostava4[],2,0),"")</f>
        <v/>
      </c>
      <c r="Q195" s="102" t="str">
        <f>IFERROR(VLOOKUP(Výskyt[[#This Row],[Kód]],zostava5[],2,0),"")</f>
        <v/>
      </c>
      <c r="R195" s="102" t="str">
        <f>IFERROR(VLOOKUP(Výskyt[[#This Row],[Kód]],zostava6[],2,0),"")</f>
        <v/>
      </c>
      <c r="S195" s="102" t="str">
        <f>IFERROR(VLOOKUP(Výskyt[[#This Row],[Kód]],zostava7[],2,0),"")</f>
        <v/>
      </c>
      <c r="T195" s="102" t="str">
        <f>IFERROR(VLOOKUP(Výskyt[[#This Row],[Kód]],zostava8[],2,0),"")</f>
        <v/>
      </c>
      <c r="U195" s="102" t="str">
        <f>IFERROR(VLOOKUP(Výskyt[[#This Row],[Kód]],zostava9[],2,0),"")</f>
        <v/>
      </c>
      <c r="V195" s="103" t="str">
        <f>IFERROR(VLOOKUP(Výskyt[[#This Row],[Kód]],zostava10[],2,0),"")</f>
        <v/>
      </c>
      <c r="W195" s="90"/>
    </row>
    <row r="196" spans="1:23" x14ac:dyDescent="0.35">
      <c r="A196" s="90"/>
      <c r="B196" s="99">
        <v>3905</v>
      </c>
      <c r="C196" s="90" t="s">
        <v>131</v>
      </c>
      <c r="D196" s="90">
        <f>Cenník[[#This Row],[Kód]]</f>
        <v>3905</v>
      </c>
      <c r="E196" s="100">
        <v>3.72</v>
      </c>
      <c r="F196" s="90"/>
      <c r="G196" s="90" t="s">
        <v>342</v>
      </c>
      <c r="H196" s="90"/>
      <c r="I196" s="101">
        <f>Cenník[[#This Row],[Kód]]</f>
        <v>3905</v>
      </c>
      <c r="J196" s="102">
        <f>SUM(Výskyt[[#This Row],[1]:[10]])</f>
        <v>0</v>
      </c>
      <c r="K196" s="102" t="str">
        <f>IFERROR(RANK(Výskyt[[#This Row],[kód-P]],Výskyt[kód-P],1),"")</f>
        <v/>
      </c>
      <c r="L196" s="102" t="str">
        <f>IF(Výskyt[[#This Row],[ks]]&gt;0,Výskyt[[#This Row],[Kód]],"")</f>
        <v/>
      </c>
      <c r="M196" s="102" t="str">
        <f>IFERROR(VLOOKUP(Výskyt[[#This Row],[Kód]],zostava1[],2,0),"")</f>
        <v/>
      </c>
      <c r="N196" s="102" t="str">
        <f>IFERROR(VLOOKUP(Výskyt[[#This Row],[Kód]],zostava2[],2,0),"")</f>
        <v/>
      </c>
      <c r="O196" s="102" t="str">
        <f>IFERROR(VLOOKUP(Výskyt[[#This Row],[Kód]],zostava3[],2,0),"")</f>
        <v/>
      </c>
      <c r="P196" s="102" t="str">
        <f>IFERROR(VLOOKUP(Výskyt[[#This Row],[Kód]],zostava4[],2,0),"")</f>
        <v/>
      </c>
      <c r="Q196" s="102" t="str">
        <f>IFERROR(VLOOKUP(Výskyt[[#This Row],[Kód]],zostava5[],2,0),"")</f>
        <v/>
      </c>
      <c r="R196" s="102" t="str">
        <f>IFERROR(VLOOKUP(Výskyt[[#This Row],[Kód]],zostava6[],2,0),"")</f>
        <v/>
      </c>
      <c r="S196" s="102" t="str">
        <f>IFERROR(VLOOKUP(Výskyt[[#This Row],[Kód]],zostava7[],2,0),"")</f>
        <v/>
      </c>
      <c r="T196" s="102" t="str">
        <f>IFERROR(VLOOKUP(Výskyt[[#This Row],[Kód]],zostava8[],2,0),"")</f>
        <v/>
      </c>
      <c r="U196" s="102" t="str">
        <f>IFERROR(VLOOKUP(Výskyt[[#This Row],[Kód]],zostava9[],2,0),"")</f>
        <v/>
      </c>
      <c r="V196" s="103" t="str">
        <f>IFERROR(VLOOKUP(Výskyt[[#This Row],[Kód]],zostava10[],2,0),"")</f>
        <v/>
      </c>
      <c r="W196" s="90"/>
    </row>
    <row r="197" spans="1:23" x14ac:dyDescent="0.35">
      <c r="A197" s="90"/>
      <c r="B197" s="99">
        <v>3906</v>
      </c>
      <c r="C197" s="90" t="s">
        <v>230</v>
      </c>
      <c r="D197" s="90">
        <f>Cenník[[#This Row],[Kód]]</f>
        <v>3906</v>
      </c>
      <c r="E197" s="100">
        <v>0.82000000000000006</v>
      </c>
      <c r="F197" s="90"/>
      <c r="G197" s="90" t="s">
        <v>343</v>
      </c>
      <c r="H197" s="90"/>
      <c r="I197" s="101">
        <f>Cenník[[#This Row],[Kód]]</f>
        <v>3906</v>
      </c>
      <c r="J197" s="102">
        <f>SUM(Výskyt[[#This Row],[1]:[10]])</f>
        <v>0</v>
      </c>
      <c r="K197" s="102" t="str">
        <f>IFERROR(RANK(Výskyt[[#This Row],[kód-P]],Výskyt[kód-P],1),"")</f>
        <v/>
      </c>
      <c r="L197" s="102" t="str">
        <f>IF(Výskyt[[#This Row],[ks]]&gt;0,Výskyt[[#This Row],[Kód]],"")</f>
        <v/>
      </c>
      <c r="M197" s="102" t="str">
        <f>IFERROR(VLOOKUP(Výskyt[[#This Row],[Kód]],zostava1[],2,0),"")</f>
        <v/>
      </c>
      <c r="N197" s="102" t="str">
        <f>IFERROR(VLOOKUP(Výskyt[[#This Row],[Kód]],zostava2[],2,0),"")</f>
        <v/>
      </c>
      <c r="O197" s="102" t="str">
        <f>IFERROR(VLOOKUP(Výskyt[[#This Row],[Kód]],zostava3[],2,0),"")</f>
        <v/>
      </c>
      <c r="P197" s="102" t="str">
        <f>IFERROR(VLOOKUP(Výskyt[[#This Row],[Kód]],zostava4[],2,0),"")</f>
        <v/>
      </c>
      <c r="Q197" s="102" t="str">
        <f>IFERROR(VLOOKUP(Výskyt[[#This Row],[Kód]],zostava5[],2,0),"")</f>
        <v/>
      </c>
      <c r="R197" s="102" t="str">
        <f>IFERROR(VLOOKUP(Výskyt[[#This Row],[Kód]],zostava6[],2,0),"")</f>
        <v/>
      </c>
      <c r="S197" s="102" t="str">
        <f>IFERROR(VLOOKUP(Výskyt[[#This Row],[Kód]],zostava7[],2,0),"")</f>
        <v/>
      </c>
      <c r="T197" s="102" t="str">
        <f>IFERROR(VLOOKUP(Výskyt[[#This Row],[Kód]],zostava8[],2,0),"")</f>
        <v/>
      </c>
      <c r="U197" s="102" t="str">
        <f>IFERROR(VLOOKUP(Výskyt[[#This Row],[Kód]],zostava9[],2,0),"")</f>
        <v/>
      </c>
      <c r="V197" s="103" t="str">
        <f>IFERROR(VLOOKUP(Výskyt[[#This Row],[Kód]],zostava10[],2,0),"")</f>
        <v/>
      </c>
      <c r="W197" s="90"/>
    </row>
    <row r="198" spans="1:23" x14ac:dyDescent="0.35">
      <c r="A198" s="90"/>
      <c r="B198" s="99">
        <v>3907</v>
      </c>
      <c r="C198" s="90" t="s">
        <v>344</v>
      </c>
      <c r="D198" s="90">
        <f>Cenník[[#This Row],[Kód]]</f>
        <v>3907</v>
      </c>
      <c r="E198" s="100">
        <v>2.38</v>
      </c>
      <c r="F198" s="90"/>
      <c r="G198" s="90" t="s">
        <v>345</v>
      </c>
      <c r="H198" s="90"/>
      <c r="I198" s="101">
        <f>Cenník[[#This Row],[Kód]]</f>
        <v>3907</v>
      </c>
      <c r="J198" s="102">
        <f>SUM(Výskyt[[#This Row],[1]:[10]])</f>
        <v>0</v>
      </c>
      <c r="K198" s="102" t="str">
        <f>IFERROR(RANK(Výskyt[[#This Row],[kód-P]],Výskyt[kód-P],1),"")</f>
        <v/>
      </c>
      <c r="L198" s="102" t="str">
        <f>IF(Výskyt[[#This Row],[ks]]&gt;0,Výskyt[[#This Row],[Kód]],"")</f>
        <v/>
      </c>
      <c r="M198" s="102" t="str">
        <f>IFERROR(VLOOKUP(Výskyt[[#This Row],[Kód]],zostava1[],2,0),"")</f>
        <v/>
      </c>
      <c r="N198" s="102" t="str">
        <f>IFERROR(VLOOKUP(Výskyt[[#This Row],[Kód]],zostava2[],2,0),"")</f>
        <v/>
      </c>
      <c r="O198" s="102" t="str">
        <f>IFERROR(VLOOKUP(Výskyt[[#This Row],[Kód]],zostava3[],2,0),"")</f>
        <v/>
      </c>
      <c r="P198" s="102" t="str">
        <f>IFERROR(VLOOKUP(Výskyt[[#This Row],[Kód]],zostava4[],2,0),"")</f>
        <v/>
      </c>
      <c r="Q198" s="102" t="str">
        <f>IFERROR(VLOOKUP(Výskyt[[#This Row],[Kód]],zostava5[],2,0),"")</f>
        <v/>
      </c>
      <c r="R198" s="102" t="str">
        <f>IFERROR(VLOOKUP(Výskyt[[#This Row],[Kód]],zostava6[],2,0),"")</f>
        <v/>
      </c>
      <c r="S198" s="102" t="str">
        <f>IFERROR(VLOOKUP(Výskyt[[#This Row],[Kód]],zostava7[],2,0),"")</f>
        <v/>
      </c>
      <c r="T198" s="102" t="str">
        <f>IFERROR(VLOOKUP(Výskyt[[#This Row],[Kód]],zostava8[],2,0),"")</f>
        <v/>
      </c>
      <c r="U198" s="102" t="str">
        <f>IFERROR(VLOOKUP(Výskyt[[#This Row],[Kód]],zostava9[],2,0),"")</f>
        <v/>
      </c>
      <c r="V198" s="103" t="str">
        <f>IFERROR(VLOOKUP(Výskyt[[#This Row],[Kód]],zostava10[],2,0),"")</f>
        <v/>
      </c>
      <c r="W198" s="90"/>
    </row>
    <row r="199" spans="1:23" x14ac:dyDescent="0.35">
      <c r="A199" s="90"/>
      <c r="B199" s="99">
        <v>3908</v>
      </c>
      <c r="C199" s="90" t="s">
        <v>127</v>
      </c>
      <c r="D199" s="90">
        <f>Cenník[[#This Row],[Kód]]</f>
        <v>3908</v>
      </c>
      <c r="E199" s="100">
        <v>4.9400000000000004</v>
      </c>
      <c r="F199" s="90"/>
      <c r="G199" s="90" t="s">
        <v>346</v>
      </c>
      <c r="H199" s="90"/>
      <c r="I199" s="101">
        <f>Cenník[[#This Row],[Kód]]</f>
        <v>3908</v>
      </c>
      <c r="J199" s="102">
        <f>SUM(Výskyt[[#This Row],[1]:[10]])</f>
        <v>0</v>
      </c>
      <c r="K199" s="102" t="str">
        <f>IFERROR(RANK(Výskyt[[#This Row],[kód-P]],Výskyt[kód-P],1),"")</f>
        <v/>
      </c>
      <c r="L199" s="102" t="str">
        <f>IF(Výskyt[[#This Row],[ks]]&gt;0,Výskyt[[#This Row],[Kód]],"")</f>
        <v/>
      </c>
      <c r="M199" s="102" t="str">
        <f>IFERROR(VLOOKUP(Výskyt[[#This Row],[Kód]],zostava1[],2,0),"")</f>
        <v/>
      </c>
      <c r="N199" s="102" t="str">
        <f>IFERROR(VLOOKUP(Výskyt[[#This Row],[Kód]],zostava2[],2,0),"")</f>
        <v/>
      </c>
      <c r="O199" s="102" t="str">
        <f>IFERROR(VLOOKUP(Výskyt[[#This Row],[Kód]],zostava3[],2,0),"")</f>
        <v/>
      </c>
      <c r="P199" s="102" t="str">
        <f>IFERROR(VLOOKUP(Výskyt[[#This Row],[Kód]],zostava4[],2,0),"")</f>
        <v/>
      </c>
      <c r="Q199" s="102" t="str">
        <f>IFERROR(VLOOKUP(Výskyt[[#This Row],[Kód]],zostava5[],2,0),"")</f>
        <v/>
      </c>
      <c r="R199" s="102" t="str">
        <f>IFERROR(VLOOKUP(Výskyt[[#This Row],[Kód]],zostava6[],2,0),"")</f>
        <v/>
      </c>
      <c r="S199" s="102" t="str">
        <f>IFERROR(VLOOKUP(Výskyt[[#This Row],[Kód]],zostava7[],2,0),"")</f>
        <v/>
      </c>
      <c r="T199" s="102" t="str">
        <f>IFERROR(VLOOKUP(Výskyt[[#This Row],[Kód]],zostava8[],2,0),"")</f>
        <v/>
      </c>
      <c r="U199" s="102" t="str">
        <f>IFERROR(VLOOKUP(Výskyt[[#This Row],[Kód]],zostava9[],2,0),"")</f>
        <v/>
      </c>
      <c r="V199" s="103" t="str">
        <f>IFERROR(VLOOKUP(Výskyt[[#This Row],[Kód]],zostava10[],2,0),"")</f>
        <v/>
      </c>
      <c r="W199" s="90"/>
    </row>
    <row r="200" spans="1:23" x14ac:dyDescent="0.35">
      <c r="A200" s="90"/>
      <c r="B200" s="99">
        <v>3909</v>
      </c>
      <c r="C200" s="90" t="s">
        <v>250</v>
      </c>
      <c r="D200" s="90">
        <f>Cenník[[#This Row],[Kód]]</f>
        <v>3909</v>
      </c>
      <c r="E200" s="100">
        <v>1.03</v>
      </c>
      <c r="F200" s="90"/>
      <c r="G200" s="90" t="s">
        <v>347</v>
      </c>
      <c r="H200" s="90"/>
      <c r="I200" s="101">
        <f>Cenník[[#This Row],[Kód]]</f>
        <v>3909</v>
      </c>
      <c r="J200" s="102">
        <f>SUM(Výskyt[[#This Row],[1]:[10]])</f>
        <v>0</v>
      </c>
      <c r="K200" s="102" t="str">
        <f>IFERROR(RANK(Výskyt[[#This Row],[kód-P]],Výskyt[kód-P],1),"")</f>
        <v/>
      </c>
      <c r="L200" s="102" t="str">
        <f>IF(Výskyt[[#This Row],[ks]]&gt;0,Výskyt[[#This Row],[Kód]],"")</f>
        <v/>
      </c>
      <c r="M200" s="102" t="str">
        <f>IFERROR(VLOOKUP(Výskyt[[#This Row],[Kód]],zostava1[],2,0),"")</f>
        <v/>
      </c>
      <c r="N200" s="102" t="str">
        <f>IFERROR(VLOOKUP(Výskyt[[#This Row],[Kód]],zostava2[],2,0),"")</f>
        <v/>
      </c>
      <c r="O200" s="102" t="str">
        <f>IFERROR(VLOOKUP(Výskyt[[#This Row],[Kód]],zostava3[],2,0),"")</f>
        <v/>
      </c>
      <c r="P200" s="102" t="str">
        <f>IFERROR(VLOOKUP(Výskyt[[#This Row],[Kód]],zostava4[],2,0),"")</f>
        <v/>
      </c>
      <c r="Q200" s="102" t="str">
        <f>IFERROR(VLOOKUP(Výskyt[[#This Row],[Kód]],zostava5[],2,0),"")</f>
        <v/>
      </c>
      <c r="R200" s="102" t="str">
        <f>IFERROR(VLOOKUP(Výskyt[[#This Row],[Kód]],zostava6[],2,0),"")</f>
        <v/>
      </c>
      <c r="S200" s="102" t="str">
        <f>IFERROR(VLOOKUP(Výskyt[[#This Row],[Kód]],zostava7[],2,0),"")</f>
        <v/>
      </c>
      <c r="T200" s="102" t="str">
        <f>IFERROR(VLOOKUP(Výskyt[[#This Row],[Kód]],zostava8[],2,0),"")</f>
        <v/>
      </c>
      <c r="U200" s="102" t="str">
        <f>IFERROR(VLOOKUP(Výskyt[[#This Row],[Kód]],zostava9[],2,0),"")</f>
        <v/>
      </c>
      <c r="V200" s="103" t="str">
        <f>IFERROR(VLOOKUP(Výskyt[[#This Row],[Kód]],zostava10[],2,0),"")</f>
        <v/>
      </c>
      <c r="W200" s="90"/>
    </row>
    <row r="201" spans="1:23" x14ac:dyDescent="0.35">
      <c r="A201" s="90"/>
      <c r="B201" s="99">
        <v>3910</v>
      </c>
      <c r="C201" s="90" t="s">
        <v>165</v>
      </c>
      <c r="D201" s="90">
        <f>Cenník[[#This Row],[Kód]]</f>
        <v>3910</v>
      </c>
      <c r="E201" s="100">
        <v>0.4</v>
      </c>
      <c r="F201" s="90"/>
      <c r="G201" s="90" t="s">
        <v>348</v>
      </c>
      <c r="H201" s="90"/>
      <c r="I201" s="101">
        <f>Cenník[[#This Row],[Kód]]</f>
        <v>3910</v>
      </c>
      <c r="J201" s="102">
        <f>SUM(Výskyt[[#This Row],[1]:[10]])</f>
        <v>0</v>
      </c>
      <c r="K201" s="102" t="str">
        <f>IFERROR(RANK(Výskyt[[#This Row],[kód-P]],Výskyt[kód-P],1),"")</f>
        <v/>
      </c>
      <c r="L201" s="102" t="str">
        <f>IF(Výskyt[[#This Row],[ks]]&gt;0,Výskyt[[#This Row],[Kód]],"")</f>
        <v/>
      </c>
      <c r="M201" s="102">
        <f>IFERROR(VLOOKUP(Výskyt[[#This Row],[Kód]],zostava1[],2,0),"")</f>
        <v>0</v>
      </c>
      <c r="N201" s="102" t="str">
        <f>IFERROR(VLOOKUP(Výskyt[[#This Row],[Kód]],zostava2[],2,0),"")</f>
        <v/>
      </c>
      <c r="O201" s="102" t="str">
        <f>IFERROR(VLOOKUP(Výskyt[[#This Row],[Kód]],zostava3[],2,0),"")</f>
        <v/>
      </c>
      <c r="P201" s="102" t="str">
        <f>IFERROR(VLOOKUP(Výskyt[[#This Row],[Kód]],zostava4[],2,0),"")</f>
        <v/>
      </c>
      <c r="Q201" s="102" t="str">
        <f>IFERROR(VLOOKUP(Výskyt[[#This Row],[Kód]],zostava5[],2,0),"")</f>
        <v/>
      </c>
      <c r="R201" s="102" t="str">
        <f>IFERROR(VLOOKUP(Výskyt[[#This Row],[Kód]],zostava6[],2,0),"")</f>
        <v/>
      </c>
      <c r="S201" s="102" t="str">
        <f>IFERROR(VLOOKUP(Výskyt[[#This Row],[Kód]],zostava7[],2,0),"")</f>
        <v/>
      </c>
      <c r="T201" s="102" t="str">
        <f>IFERROR(VLOOKUP(Výskyt[[#This Row],[Kód]],zostava8[],2,0),"")</f>
        <v/>
      </c>
      <c r="U201" s="102" t="str">
        <f>IFERROR(VLOOKUP(Výskyt[[#This Row],[Kód]],zostava9[],2,0),"")</f>
        <v/>
      </c>
      <c r="V201" s="103" t="str">
        <f>IFERROR(VLOOKUP(Výskyt[[#This Row],[Kód]],zostava10[],2,0),"")</f>
        <v/>
      </c>
      <c r="W201" s="90"/>
    </row>
    <row r="202" spans="1:23" x14ac:dyDescent="0.35">
      <c r="A202" s="90"/>
      <c r="B202" s="99">
        <v>3911</v>
      </c>
      <c r="C202" s="90" t="s">
        <v>167</v>
      </c>
      <c r="D202" s="90">
        <f>Cenník[[#This Row],[Kód]]</f>
        <v>3911</v>
      </c>
      <c r="E202" s="100">
        <v>0.28000000000000003</v>
      </c>
      <c r="F202" s="90"/>
      <c r="G202" s="90" t="s">
        <v>349</v>
      </c>
      <c r="H202" s="90"/>
      <c r="I202" s="101">
        <f>Cenník[[#This Row],[Kód]]</f>
        <v>3911</v>
      </c>
      <c r="J202" s="102">
        <f>SUM(Výskyt[[#This Row],[1]:[10]])</f>
        <v>0</v>
      </c>
      <c r="K202" s="102" t="str">
        <f>IFERROR(RANK(Výskyt[[#This Row],[kód-P]],Výskyt[kód-P],1),"")</f>
        <v/>
      </c>
      <c r="L202" s="102" t="str">
        <f>IF(Výskyt[[#This Row],[ks]]&gt;0,Výskyt[[#This Row],[Kód]],"")</f>
        <v/>
      </c>
      <c r="M202" s="102" t="str">
        <f>IFERROR(VLOOKUP(Výskyt[[#This Row],[Kód]],zostava1[],2,0),"")</f>
        <v/>
      </c>
      <c r="N202" s="102" t="str">
        <f>IFERROR(VLOOKUP(Výskyt[[#This Row],[Kód]],zostava2[],2,0),"")</f>
        <v/>
      </c>
      <c r="O202" s="102" t="str">
        <f>IFERROR(VLOOKUP(Výskyt[[#This Row],[Kód]],zostava3[],2,0),"")</f>
        <v/>
      </c>
      <c r="P202" s="102">
        <f>IFERROR(VLOOKUP(Výskyt[[#This Row],[Kód]],zostava4[],2,0),"")</f>
        <v>0</v>
      </c>
      <c r="Q202" s="102">
        <f>IFERROR(VLOOKUP(Výskyt[[#This Row],[Kód]],zostava5[],2,0),"")</f>
        <v>0</v>
      </c>
      <c r="R202" s="102">
        <f>IFERROR(VLOOKUP(Výskyt[[#This Row],[Kód]],zostava6[],2,0),"")</f>
        <v>0</v>
      </c>
      <c r="S202" s="102">
        <f>IFERROR(VLOOKUP(Výskyt[[#This Row],[Kód]],zostava7[],2,0),"")</f>
        <v>0</v>
      </c>
      <c r="T202" s="102">
        <f>IFERROR(VLOOKUP(Výskyt[[#This Row],[Kód]],zostava8[],2,0),"")</f>
        <v>0</v>
      </c>
      <c r="U202" s="102">
        <f>IFERROR(VLOOKUP(Výskyt[[#This Row],[Kód]],zostava9[],2,0),"")</f>
        <v>0</v>
      </c>
      <c r="V202" s="103">
        <f>IFERROR(VLOOKUP(Výskyt[[#This Row],[Kód]],zostava10[],2,0),"")</f>
        <v>0</v>
      </c>
      <c r="W202" s="90"/>
    </row>
    <row r="203" spans="1:23" x14ac:dyDescent="0.35">
      <c r="A203" s="90"/>
      <c r="B203" s="99">
        <v>3912</v>
      </c>
      <c r="C203" s="90" t="s">
        <v>169</v>
      </c>
      <c r="D203" s="90">
        <f>Cenník[[#This Row],[Kód]]</f>
        <v>3912</v>
      </c>
      <c r="E203" s="100">
        <v>0.2</v>
      </c>
      <c r="F203" s="90"/>
      <c r="G203" s="90" t="s">
        <v>350</v>
      </c>
      <c r="H203" s="90"/>
      <c r="I203" s="101">
        <f>Cenník[[#This Row],[Kód]]</f>
        <v>3912</v>
      </c>
      <c r="J203" s="102">
        <f>SUM(Výskyt[[#This Row],[1]:[10]])</f>
        <v>0</v>
      </c>
      <c r="K203" s="102" t="str">
        <f>IFERROR(RANK(Výskyt[[#This Row],[kód-P]],Výskyt[kód-P],1),"")</f>
        <v/>
      </c>
      <c r="L203" s="102" t="str">
        <f>IF(Výskyt[[#This Row],[ks]]&gt;0,Výskyt[[#This Row],[Kód]],"")</f>
        <v/>
      </c>
      <c r="M203" s="102" t="str">
        <f>IFERROR(VLOOKUP(Výskyt[[#This Row],[Kód]],zostava1[],2,0),"")</f>
        <v/>
      </c>
      <c r="N203" s="102">
        <f>IFERROR(VLOOKUP(Výskyt[[#This Row],[Kód]],zostava2[],2,0),"")</f>
        <v>0</v>
      </c>
      <c r="O203" s="102">
        <f>IFERROR(VLOOKUP(Výskyt[[#This Row],[Kód]],zostava3[],2,0),"")</f>
        <v>0</v>
      </c>
      <c r="P203" s="102" t="str">
        <f>IFERROR(VLOOKUP(Výskyt[[#This Row],[Kód]],zostava4[],2,0),"")</f>
        <v/>
      </c>
      <c r="Q203" s="102" t="str">
        <f>IFERROR(VLOOKUP(Výskyt[[#This Row],[Kód]],zostava5[],2,0),"")</f>
        <v/>
      </c>
      <c r="R203" s="102" t="str">
        <f>IFERROR(VLOOKUP(Výskyt[[#This Row],[Kód]],zostava6[],2,0),"")</f>
        <v/>
      </c>
      <c r="S203" s="102" t="str">
        <f>IFERROR(VLOOKUP(Výskyt[[#This Row],[Kód]],zostava7[],2,0),"")</f>
        <v/>
      </c>
      <c r="T203" s="102" t="str">
        <f>IFERROR(VLOOKUP(Výskyt[[#This Row],[Kód]],zostava8[],2,0),"")</f>
        <v/>
      </c>
      <c r="U203" s="102" t="str">
        <f>IFERROR(VLOOKUP(Výskyt[[#This Row],[Kód]],zostava9[],2,0),"")</f>
        <v/>
      </c>
      <c r="V203" s="103" t="str">
        <f>IFERROR(VLOOKUP(Výskyt[[#This Row],[Kód]],zostava10[],2,0),"")</f>
        <v/>
      </c>
      <c r="W203" s="90"/>
    </row>
    <row r="204" spans="1:23" x14ac:dyDescent="0.35">
      <c r="A204" s="90"/>
      <c r="B204" s="99">
        <v>3913</v>
      </c>
      <c r="C204" s="90" t="s">
        <v>171</v>
      </c>
      <c r="D204" s="90">
        <f>Cenník[[#This Row],[Kód]]</f>
        <v>3913</v>
      </c>
      <c r="E204" s="100">
        <v>0.29000000000000004</v>
      </c>
      <c r="F204" s="90"/>
      <c r="G204" s="90" t="s">
        <v>351</v>
      </c>
      <c r="H204" s="90"/>
      <c r="I204" s="101">
        <f>Cenník[[#This Row],[Kód]]</f>
        <v>3913</v>
      </c>
      <c r="J204" s="102">
        <f>SUM(Výskyt[[#This Row],[1]:[10]])</f>
        <v>0</v>
      </c>
      <c r="K204" s="102" t="str">
        <f>IFERROR(RANK(Výskyt[[#This Row],[kód-P]],Výskyt[kód-P],1),"")</f>
        <v/>
      </c>
      <c r="L204" s="102" t="str">
        <f>IF(Výskyt[[#This Row],[ks]]&gt;0,Výskyt[[#This Row],[Kód]],"")</f>
        <v/>
      </c>
      <c r="M204" s="102" t="str">
        <f>IFERROR(VLOOKUP(Výskyt[[#This Row],[Kód]],zostava1[],2,0),"")</f>
        <v/>
      </c>
      <c r="N204" s="102" t="str">
        <f>IFERROR(VLOOKUP(Výskyt[[#This Row],[Kód]],zostava2[],2,0),"")</f>
        <v/>
      </c>
      <c r="O204" s="102" t="str">
        <f>IFERROR(VLOOKUP(Výskyt[[#This Row],[Kód]],zostava3[],2,0),"")</f>
        <v/>
      </c>
      <c r="P204" s="102" t="str">
        <f>IFERROR(VLOOKUP(Výskyt[[#This Row],[Kód]],zostava4[],2,0),"")</f>
        <v/>
      </c>
      <c r="Q204" s="102" t="str">
        <f>IFERROR(VLOOKUP(Výskyt[[#This Row],[Kód]],zostava5[],2,0),"")</f>
        <v/>
      </c>
      <c r="R204" s="102" t="str">
        <f>IFERROR(VLOOKUP(Výskyt[[#This Row],[Kód]],zostava6[],2,0),"")</f>
        <v/>
      </c>
      <c r="S204" s="102" t="str">
        <f>IFERROR(VLOOKUP(Výskyt[[#This Row],[Kód]],zostava7[],2,0),"")</f>
        <v/>
      </c>
      <c r="T204" s="102" t="str">
        <f>IFERROR(VLOOKUP(Výskyt[[#This Row],[Kód]],zostava8[],2,0),"")</f>
        <v/>
      </c>
      <c r="U204" s="102" t="str">
        <f>IFERROR(VLOOKUP(Výskyt[[#This Row],[Kód]],zostava9[],2,0),"")</f>
        <v/>
      </c>
      <c r="V204" s="103" t="str">
        <f>IFERROR(VLOOKUP(Výskyt[[#This Row],[Kód]],zostava10[],2,0),"")</f>
        <v/>
      </c>
      <c r="W204" s="90"/>
    </row>
    <row r="205" spans="1:23" x14ac:dyDescent="0.35">
      <c r="A205" s="90"/>
      <c r="B205" s="99">
        <v>3914</v>
      </c>
      <c r="C205" s="90" t="s">
        <v>175</v>
      </c>
      <c r="D205" s="90">
        <f>Cenník[[#This Row],[Kód]]</f>
        <v>3914</v>
      </c>
      <c r="E205" s="100">
        <v>0.52</v>
      </c>
      <c r="F205" s="90"/>
      <c r="G205" s="90" t="s">
        <v>352</v>
      </c>
      <c r="H205" s="90"/>
      <c r="I205" s="101">
        <f>Cenník[[#This Row],[Kód]]</f>
        <v>3914</v>
      </c>
      <c r="J205" s="102">
        <f>SUM(Výskyt[[#This Row],[1]:[10]])</f>
        <v>0</v>
      </c>
      <c r="K205" s="102" t="str">
        <f>IFERROR(RANK(Výskyt[[#This Row],[kód-P]],Výskyt[kód-P],1),"")</f>
        <v/>
      </c>
      <c r="L205" s="102" t="str">
        <f>IF(Výskyt[[#This Row],[ks]]&gt;0,Výskyt[[#This Row],[Kód]],"")</f>
        <v/>
      </c>
      <c r="M205" s="102" t="str">
        <f>IFERROR(VLOOKUP(Výskyt[[#This Row],[Kód]],zostava1[],2,0),"")</f>
        <v/>
      </c>
      <c r="N205" s="102" t="str">
        <f>IFERROR(VLOOKUP(Výskyt[[#This Row],[Kód]],zostava2[],2,0),"")</f>
        <v/>
      </c>
      <c r="O205" s="102" t="str">
        <f>IFERROR(VLOOKUP(Výskyt[[#This Row],[Kód]],zostava3[],2,0),"")</f>
        <v/>
      </c>
      <c r="P205" s="102" t="str">
        <f>IFERROR(VLOOKUP(Výskyt[[#This Row],[Kód]],zostava4[],2,0),"")</f>
        <v/>
      </c>
      <c r="Q205" s="102" t="str">
        <f>IFERROR(VLOOKUP(Výskyt[[#This Row],[Kód]],zostava5[],2,0),"")</f>
        <v/>
      </c>
      <c r="R205" s="102" t="str">
        <f>IFERROR(VLOOKUP(Výskyt[[#This Row],[Kód]],zostava6[],2,0),"")</f>
        <v/>
      </c>
      <c r="S205" s="102" t="str">
        <f>IFERROR(VLOOKUP(Výskyt[[#This Row],[Kód]],zostava7[],2,0),"")</f>
        <v/>
      </c>
      <c r="T205" s="102" t="str">
        <f>IFERROR(VLOOKUP(Výskyt[[#This Row],[Kód]],zostava8[],2,0),"")</f>
        <v/>
      </c>
      <c r="U205" s="102" t="str">
        <f>IFERROR(VLOOKUP(Výskyt[[#This Row],[Kód]],zostava9[],2,0),"")</f>
        <v/>
      </c>
      <c r="V205" s="103" t="str">
        <f>IFERROR(VLOOKUP(Výskyt[[#This Row],[Kód]],zostava10[],2,0),"")</f>
        <v/>
      </c>
      <c r="W205" s="90"/>
    </row>
    <row r="206" spans="1:23" x14ac:dyDescent="0.35">
      <c r="A206" s="90"/>
      <c r="B206" s="99">
        <v>3915</v>
      </c>
      <c r="C206" s="90" t="s">
        <v>173</v>
      </c>
      <c r="D206" s="90">
        <f>Cenník[[#This Row],[Kód]]</f>
        <v>3915</v>
      </c>
      <c r="E206" s="100">
        <v>0.28000000000000003</v>
      </c>
      <c r="F206" s="90"/>
      <c r="G206" s="90" t="s">
        <v>353</v>
      </c>
      <c r="H206" s="90"/>
      <c r="I206" s="101">
        <f>Cenník[[#This Row],[Kód]]</f>
        <v>3915</v>
      </c>
      <c r="J206" s="102">
        <f>SUM(Výskyt[[#This Row],[1]:[10]])</f>
        <v>0</v>
      </c>
      <c r="K206" s="102" t="str">
        <f>IFERROR(RANK(Výskyt[[#This Row],[kód-P]],Výskyt[kód-P],1),"")</f>
        <v/>
      </c>
      <c r="L206" s="102" t="str">
        <f>IF(Výskyt[[#This Row],[ks]]&gt;0,Výskyt[[#This Row],[Kód]],"")</f>
        <v/>
      </c>
      <c r="M206" s="102" t="str">
        <f>IFERROR(VLOOKUP(Výskyt[[#This Row],[Kód]],zostava1[],2,0),"")</f>
        <v/>
      </c>
      <c r="N206" s="102" t="str">
        <f>IFERROR(VLOOKUP(Výskyt[[#This Row],[Kód]],zostava2[],2,0),"")</f>
        <v/>
      </c>
      <c r="O206" s="102" t="str">
        <f>IFERROR(VLOOKUP(Výskyt[[#This Row],[Kód]],zostava3[],2,0),"")</f>
        <v/>
      </c>
      <c r="P206" s="102" t="str">
        <f>IFERROR(VLOOKUP(Výskyt[[#This Row],[Kód]],zostava4[],2,0),"")</f>
        <v/>
      </c>
      <c r="Q206" s="102" t="str">
        <f>IFERROR(VLOOKUP(Výskyt[[#This Row],[Kód]],zostava5[],2,0),"")</f>
        <v/>
      </c>
      <c r="R206" s="102" t="str">
        <f>IFERROR(VLOOKUP(Výskyt[[#This Row],[Kód]],zostava6[],2,0),"")</f>
        <v/>
      </c>
      <c r="S206" s="102" t="str">
        <f>IFERROR(VLOOKUP(Výskyt[[#This Row],[Kód]],zostava7[],2,0),"")</f>
        <v/>
      </c>
      <c r="T206" s="102" t="str">
        <f>IFERROR(VLOOKUP(Výskyt[[#This Row],[Kód]],zostava8[],2,0),"")</f>
        <v/>
      </c>
      <c r="U206" s="102" t="str">
        <f>IFERROR(VLOOKUP(Výskyt[[#This Row],[Kód]],zostava9[],2,0),"")</f>
        <v/>
      </c>
      <c r="V206" s="103" t="str">
        <f>IFERROR(VLOOKUP(Výskyt[[#This Row],[Kód]],zostava10[],2,0),"")</f>
        <v/>
      </c>
      <c r="W206" s="90"/>
    </row>
    <row r="207" spans="1:23" x14ac:dyDescent="0.35">
      <c r="A207" s="90"/>
      <c r="B207" s="99">
        <v>3916</v>
      </c>
      <c r="C207" s="90" t="s">
        <v>177</v>
      </c>
      <c r="D207" s="90">
        <f>Cenník[[#This Row],[Kód]]</f>
        <v>3916</v>
      </c>
      <c r="E207" s="100">
        <v>0.16</v>
      </c>
      <c r="F207" s="90"/>
      <c r="G207" s="90" t="s">
        <v>354</v>
      </c>
      <c r="H207" s="90"/>
      <c r="I207" s="101">
        <f>Cenník[[#This Row],[Kód]]</f>
        <v>3916</v>
      </c>
      <c r="J207" s="102">
        <f>SUM(Výskyt[[#This Row],[1]:[10]])</f>
        <v>0</v>
      </c>
      <c r="K207" s="102" t="str">
        <f>IFERROR(RANK(Výskyt[[#This Row],[kód-P]],Výskyt[kód-P],1),"")</f>
        <v/>
      </c>
      <c r="L207" s="102" t="str">
        <f>IF(Výskyt[[#This Row],[ks]]&gt;0,Výskyt[[#This Row],[Kód]],"")</f>
        <v/>
      </c>
      <c r="M207" s="102" t="str">
        <f>IFERROR(VLOOKUP(Výskyt[[#This Row],[Kód]],zostava1[],2,0),"")</f>
        <v/>
      </c>
      <c r="N207" s="102" t="str">
        <f>IFERROR(VLOOKUP(Výskyt[[#This Row],[Kód]],zostava2[],2,0),"")</f>
        <v/>
      </c>
      <c r="O207" s="102" t="str">
        <f>IFERROR(VLOOKUP(Výskyt[[#This Row],[Kód]],zostava3[],2,0),"")</f>
        <v/>
      </c>
      <c r="P207" s="102" t="str">
        <f>IFERROR(VLOOKUP(Výskyt[[#This Row],[Kód]],zostava4[],2,0),"")</f>
        <v/>
      </c>
      <c r="Q207" s="102" t="str">
        <f>IFERROR(VLOOKUP(Výskyt[[#This Row],[Kód]],zostava5[],2,0),"")</f>
        <v/>
      </c>
      <c r="R207" s="102" t="str">
        <f>IFERROR(VLOOKUP(Výskyt[[#This Row],[Kód]],zostava6[],2,0),"")</f>
        <v/>
      </c>
      <c r="S207" s="102" t="str">
        <f>IFERROR(VLOOKUP(Výskyt[[#This Row],[Kód]],zostava7[],2,0),"")</f>
        <v/>
      </c>
      <c r="T207" s="102" t="str">
        <f>IFERROR(VLOOKUP(Výskyt[[#This Row],[Kód]],zostava8[],2,0),"")</f>
        <v/>
      </c>
      <c r="U207" s="102" t="str">
        <f>IFERROR(VLOOKUP(Výskyt[[#This Row],[Kód]],zostava9[],2,0),"")</f>
        <v/>
      </c>
      <c r="V207" s="103" t="str">
        <f>IFERROR(VLOOKUP(Výskyt[[#This Row],[Kód]],zostava10[],2,0),"")</f>
        <v/>
      </c>
      <c r="W207" s="90"/>
    </row>
    <row r="208" spans="1:23" x14ac:dyDescent="0.35">
      <c r="A208" s="90"/>
      <c r="B208" s="99">
        <v>3920</v>
      </c>
      <c r="C208" s="90" t="s">
        <v>245</v>
      </c>
      <c r="D208" s="90">
        <f>Cenník[[#This Row],[Kód]]</f>
        <v>3920</v>
      </c>
      <c r="E208" s="100">
        <v>0.46</v>
      </c>
      <c r="F208" s="90"/>
      <c r="G208" s="90" t="s">
        <v>355</v>
      </c>
      <c r="H208" s="90"/>
      <c r="I208" s="101">
        <f>Cenník[[#This Row],[Kód]]</f>
        <v>3920</v>
      </c>
      <c r="J208" s="102">
        <f>SUM(Výskyt[[#This Row],[1]:[10]])</f>
        <v>0</v>
      </c>
      <c r="K208" s="102" t="str">
        <f>IFERROR(RANK(Výskyt[[#This Row],[kód-P]],Výskyt[kód-P],1),"")</f>
        <v/>
      </c>
      <c r="L208" s="102" t="str">
        <f>IF(Výskyt[[#This Row],[ks]]&gt;0,Výskyt[[#This Row],[Kód]],"")</f>
        <v/>
      </c>
      <c r="M208" s="102" t="str">
        <f>IFERROR(VLOOKUP(Výskyt[[#This Row],[Kód]],zostava1[],2,0),"")</f>
        <v/>
      </c>
      <c r="N208" s="102" t="str">
        <f>IFERROR(VLOOKUP(Výskyt[[#This Row],[Kód]],zostava2[],2,0),"")</f>
        <v/>
      </c>
      <c r="O208" s="102" t="str">
        <f>IFERROR(VLOOKUP(Výskyt[[#This Row],[Kód]],zostava3[],2,0),"")</f>
        <v/>
      </c>
      <c r="P208" s="102" t="str">
        <f>IFERROR(VLOOKUP(Výskyt[[#This Row],[Kód]],zostava4[],2,0),"")</f>
        <v/>
      </c>
      <c r="Q208" s="102" t="str">
        <f>IFERROR(VLOOKUP(Výskyt[[#This Row],[Kód]],zostava5[],2,0),"")</f>
        <v/>
      </c>
      <c r="R208" s="102" t="str">
        <f>IFERROR(VLOOKUP(Výskyt[[#This Row],[Kód]],zostava6[],2,0),"")</f>
        <v/>
      </c>
      <c r="S208" s="102" t="str">
        <f>IFERROR(VLOOKUP(Výskyt[[#This Row],[Kód]],zostava7[],2,0),"")</f>
        <v/>
      </c>
      <c r="T208" s="102" t="str">
        <f>IFERROR(VLOOKUP(Výskyt[[#This Row],[Kód]],zostava8[],2,0),"")</f>
        <v/>
      </c>
      <c r="U208" s="102" t="str">
        <f>IFERROR(VLOOKUP(Výskyt[[#This Row],[Kód]],zostava9[],2,0),"")</f>
        <v/>
      </c>
      <c r="V208" s="103" t="str">
        <f>IFERROR(VLOOKUP(Výskyt[[#This Row],[Kód]],zostava10[],2,0),"")</f>
        <v/>
      </c>
      <c r="W208" s="90"/>
    </row>
    <row r="209" spans="1:23" x14ac:dyDescent="0.35">
      <c r="A209" s="90"/>
      <c r="B209" s="99">
        <v>3925</v>
      </c>
      <c r="C209" s="90" t="s">
        <v>246</v>
      </c>
      <c r="D209" s="90">
        <f>Cenník[[#This Row],[Kód]]</f>
        <v>3925</v>
      </c>
      <c r="E209" s="100">
        <v>0.28999999999999998</v>
      </c>
      <c r="F209" s="90"/>
      <c r="G209" s="90" t="s">
        <v>356</v>
      </c>
      <c r="H209" s="90"/>
      <c r="I209" s="101">
        <f>Cenník[[#This Row],[Kód]]</f>
        <v>3925</v>
      </c>
      <c r="J209" s="102">
        <f>SUM(Výskyt[[#This Row],[1]:[10]])</f>
        <v>0</v>
      </c>
      <c r="K209" s="102" t="str">
        <f>IFERROR(RANK(Výskyt[[#This Row],[kód-P]],Výskyt[kód-P],1),"")</f>
        <v/>
      </c>
      <c r="L209" s="102" t="str">
        <f>IF(Výskyt[[#This Row],[ks]]&gt;0,Výskyt[[#This Row],[Kód]],"")</f>
        <v/>
      </c>
      <c r="M209" s="102" t="str">
        <f>IFERROR(VLOOKUP(Výskyt[[#This Row],[Kód]],zostava1[],2,0),"")</f>
        <v/>
      </c>
      <c r="N209" s="102" t="str">
        <f>IFERROR(VLOOKUP(Výskyt[[#This Row],[Kód]],zostava2[],2,0),"")</f>
        <v/>
      </c>
      <c r="O209" s="102" t="str">
        <f>IFERROR(VLOOKUP(Výskyt[[#This Row],[Kód]],zostava3[],2,0),"")</f>
        <v/>
      </c>
      <c r="P209" s="102" t="str">
        <f>IFERROR(VLOOKUP(Výskyt[[#This Row],[Kód]],zostava4[],2,0),"")</f>
        <v/>
      </c>
      <c r="Q209" s="102" t="str">
        <f>IFERROR(VLOOKUP(Výskyt[[#This Row],[Kód]],zostava5[],2,0),"")</f>
        <v/>
      </c>
      <c r="R209" s="102" t="str">
        <f>IFERROR(VLOOKUP(Výskyt[[#This Row],[Kód]],zostava6[],2,0),"")</f>
        <v/>
      </c>
      <c r="S209" s="102" t="str">
        <f>IFERROR(VLOOKUP(Výskyt[[#This Row],[Kód]],zostava7[],2,0),"")</f>
        <v/>
      </c>
      <c r="T209" s="102" t="str">
        <f>IFERROR(VLOOKUP(Výskyt[[#This Row],[Kód]],zostava8[],2,0),"")</f>
        <v/>
      </c>
      <c r="U209" s="102" t="str">
        <f>IFERROR(VLOOKUP(Výskyt[[#This Row],[Kód]],zostava9[],2,0),"")</f>
        <v/>
      </c>
      <c r="V209" s="103" t="str">
        <f>IFERROR(VLOOKUP(Výskyt[[#This Row],[Kód]],zostava10[],2,0),"")</f>
        <v/>
      </c>
      <c r="W209" s="90"/>
    </row>
    <row r="210" spans="1:23" x14ac:dyDescent="0.35">
      <c r="A210" s="90"/>
      <c r="B210" s="99">
        <v>3926</v>
      </c>
      <c r="C210" s="90" t="s">
        <v>247</v>
      </c>
      <c r="D210" s="90">
        <f>Cenník[[#This Row],[Kód]]</f>
        <v>3926</v>
      </c>
      <c r="E210" s="100">
        <v>0.17</v>
      </c>
      <c r="F210" s="90"/>
      <c r="G210" s="90" t="s">
        <v>357</v>
      </c>
      <c r="H210" s="90"/>
      <c r="I210" s="101">
        <f>Cenník[[#This Row],[Kód]]</f>
        <v>3926</v>
      </c>
      <c r="J210" s="102">
        <f>SUM(Výskyt[[#This Row],[1]:[10]])</f>
        <v>0</v>
      </c>
      <c r="K210" s="102" t="str">
        <f>IFERROR(RANK(Výskyt[[#This Row],[kód-P]],Výskyt[kód-P],1),"")</f>
        <v/>
      </c>
      <c r="L210" s="102" t="str">
        <f>IF(Výskyt[[#This Row],[ks]]&gt;0,Výskyt[[#This Row],[Kód]],"")</f>
        <v/>
      </c>
      <c r="M210" s="102" t="str">
        <f>IFERROR(VLOOKUP(Výskyt[[#This Row],[Kód]],zostava1[],2,0),"")</f>
        <v/>
      </c>
      <c r="N210" s="102" t="str">
        <f>IFERROR(VLOOKUP(Výskyt[[#This Row],[Kód]],zostava2[],2,0),"")</f>
        <v/>
      </c>
      <c r="O210" s="102" t="str">
        <f>IFERROR(VLOOKUP(Výskyt[[#This Row],[Kód]],zostava3[],2,0),"")</f>
        <v/>
      </c>
      <c r="P210" s="102" t="str">
        <f>IFERROR(VLOOKUP(Výskyt[[#This Row],[Kód]],zostava4[],2,0),"")</f>
        <v/>
      </c>
      <c r="Q210" s="102" t="str">
        <f>IFERROR(VLOOKUP(Výskyt[[#This Row],[Kód]],zostava5[],2,0),"")</f>
        <v/>
      </c>
      <c r="R210" s="102" t="str">
        <f>IFERROR(VLOOKUP(Výskyt[[#This Row],[Kód]],zostava6[],2,0),"")</f>
        <v/>
      </c>
      <c r="S210" s="102" t="str">
        <f>IFERROR(VLOOKUP(Výskyt[[#This Row],[Kód]],zostava7[],2,0),"")</f>
        <v/>
      </c>
      <c r="T210" s="102" t="str">
        <f>IFERROR(VLOOKUP(Výskyt[[#This Row],[Kód]],zostava8[],2,0),"")</f>
        <v/>
      </c>
      <c r="U210" s="102" t="str">
        <f>IFERROR(VLOOKUP(Výskyt[[#This Row],[Kód]],zostava9[],2,0),"")</f>
        <v/>
      </c>
      <c r="V210" s="103" t="str">
        <f>IFERROR(VLOOKUP(Výskyt[[#This Row],[Kód]],zostava10[],2,0),"")</f>
        <v/>
      </c>
      <c r="W210" s="90"/>
    </row>
    <row r="211" spans="1:23" x14ac:dyDescent="0.35">
      <c r="A211" s="90"/>
      <c r="B211" s="99">
        <v>3928</v>
      </c>
      <c r="C211" s="90" t="s">
        <v>248</v>
      </c>
      <c r="D211" s="90">
        <f>Cenník[[#This Row],[Kód]]</f>
        <v>3928</v>
      </c>
      <c r="E211" s="100">
        <v>3.16</v>
      </c>
      <c r="F211" s="90"/>
      <c r="G211" s="90" t="s">
        <v>358</v>
      </c>
      <c r="H211" s="90"/>
      <c r="I211" s="101">
        <f>Cenník[[#This Row],[Kód]]</f>
        <v>3928</v>
      </c>
      <c r="J211" s="102">
        <f>SUM(Výskyt[[#This Row],[1]:[10]])</f>
        <v>0</v>
      </c>
      <c r="K211" s="102" t="str">
        <f>IFERROR(RANK(Výskyt[[#This Row],[kód-P]],Výskyt[kód-P],1),"")</f>
        <v/>
      </c>
      <c r="L211" s="102" t="str">
        <f>IF(Výskyt[[#This Row],[ks]]&gt;0,Výskyt[[#This Row],[Kód]],"")</f>
        <v/>
      </c>
      <c r="M211" s="102" t="str">
        <f>IFERROR(VLOOKUP(Výskyt[[#This Row],[Kód]],zostava1[],2,0),"")</f>
        <v/>
      </c>
      <c r="N211" s="102" t="str">
        <f>IFERROR(VLOOKUP(Výskyt[[#This Row],[Kód]],zostava2[],2,0),"")</f>
        <v/>
      </c>
      <c r="O211" s="102" t="str">
        <f>IFERROR(VLOOKUP(Výskyt[[#This Row],[Kód]],zostava3[],2,0),"")</f>
        <v/>
      </c>
      <c r="P211" s="102" t="str">
        <f>IFERROR(VLOOKUP(Výskyt[[#This Row],[Kód]],zostava4[],2,0),"")</f>
        <v/>
      </c>
      <c r="Q211" s="102" t="str">
        <f>IFERROR(VLOOKUP(Výskyt[[#This Row],[Kód]],zostava5[],2,0),"")</f>
        <v/>
      </c>
      <c r="R211" s="102" t="str">
        <f>IFERROR(VLOOKUP(Výskyt[[#This Row],[Kód]],zostava6[],2,0),"")</f>
        <v/>
      </c>
      <c r="S211" s="102" t="str">
        <f>IFERROR(VLOOKUP(Výskyt[[#This Row],[Kód]],zostava7[],2,0),"")</f>
        <v/>
      </c>
      <c r="T211" s="102" t="str">
        <f>IFERROR(VLOOKUP(Výskyt[[#This Row],[Kód]],zostava8[],2,0),"")</f>
        <v/>
      </c>
      <c r="U211" s="102" t="str">
        <f>IFERROR(VLOOKUP(Výskyt[[#This Row],[Kód]],zostava9[],2,0),"")</f>
        <v/>
      </c>
      <c r="V211" s="103" t="str">
        <f>IFERROR(VLOOKUP(Výskyt[[#This Row],[Kód]],zostava10[],2,0),"")</f>
        <v/>
      </c>
      <c r="W211" s="90"/>
    </row>
    <row r="212" spans="1:23" x14ac:dyDescent="0.35">
      <c r="A212" s="90"/>
      <c r="B212" s="99">
        <v>3929</v>
      </c>
      <c r="C212" s="90" t="s">
        <v>249</v>
      </c>
      <c r="D212" s="90">
        <f>Cenník[[#This Row],[Kód]]</f>
        <v>3929</v>
      </c>
      <c r="E212" s="100">
        <v>2.5999999999999996</v>
      </c>
      <c r="F212" s="90"/>
      <c r="G212" s="90" t="s">
        <v>359</v>
      </c>
      <c r="H212" s="90"/>
      <c r="I212" s="101">
        <f>Cenník[[#This Row],[Kód]]</f>
        <v>3929</v>
      </c>
      <c r="J212" s="102">
        <f>SUM(Výskyt[[#This Row],[1]:[10]])</f>
        <v>0</v>
      </c>
      <c r="K212" s="102" t="str">
        <f>IFERROR(RANK(Výskyt[[#This Row],[kód-P]],Výskyt[kód-P],1),"")</f>
        <v/>
      </c>
      <c r="L212" s="102" t="str">
        <f>IF(Výskyt[[#This Row],[ks]]&gt;0,Výskyt[[#This Row],[Kód]],"")</f>
        <v/>
      </c>
      <c r="M212" s="102" t="str">
        <f>IFERROR(VLOOKUP(Výskyt[[#This Row],[Kód]],zostava1[],2,0),"")</f>
        <v/>
      </c>
      <c r="N212" s="102" t="str">
        <f>IFERROR(VLOOKUP(Výskyt[[#This Row],[Kód]],zostava2[],2,0),"")</f>
        <v/>
      </c>
      <c r="O212" s="102" t="str">
        <f>IFERROR(VLOOKUP(Výskyt[[#This Row],[Kód]],zostava3[],2,0),"")</f>
        <v/>
      </c>
      <c r="P212" s="102" t="str">
        <f>IFERROR(VLOOKUP(Výskyt[[#This Row],[Kód]],zostava4[],2,0),"")</f>
        <v/>
      </c>
      <c r="Q212" s="102" t="str">
        <f>IFERROR(VLOOKUP(Výskyt[[#This Row],[Kód]],zostava5[],2,0),"")</f>
        <v/>
      </c>
      <c r="R212" s="102" t="str">
        <f>IFERROR(VLOOKUP(Výskyt[[#This Row],[Kód]],zostava6[],2,0),"")</f>
        <v/>
      </c>
      <c r="S212" s="102" t="str">
        <f>IFERROR(VLOOKUP(Výskyt[[#This Row],[Kód]],zostava7[],2,0),"")</f>
        <v/>
      </c>
      <c r="T212" s="102" t="str">
        <f>IFERROR(VLOOKUP(Výskyt[[#This Row],[Kód]],zostava8[],2,0),"")</f>
        <v/>
      </c>
      <c r="U212" s="102" t="str">
        <f>IFERROR(VLOOKUP(Výskyt[[#This Row],[Kód]],zostava9[],2,0),"")</f>
        <v/>
      </c>
      <c r="V212" s="103" t="str">
        <f>IFERROR(VLOOKUP(Výskyt[[#This Row],[Kód]],zostava10[],2,0),"")</f>
        <v/>
      </c>
      <c r="W212" s="90"/>
    </row>
    <row r="213" spans="1:23" x14ac:dyDescent="0.35">
      <c r="A213" s="90"/>
      <c r="B213" s="99">
        <v>3930</v>
      </c>
      <c r="C213" s="90" t="s">
        <v>360</v>
      </c>
      <c r="D213" s="90">
        <f>Cenník[[#This Row],[Kód]]</f>
        <v>3930</v>
      </c>
      <c r="E213" s="100">
        <v>0.3</v>
      </c>
      <c r="F213" s="90"/>
      <c r="G213" s="90" t="s">
        <v>361</v>
      </c>
      <c r="H213" s="90"/>
      <c r="I213" s="101">
        <f>Cenník[[#This Row],[Kód]]</f>
        <v>3930</v>
      </c>
      <c r="J213" s="102">
        <f>SUM(Výskyt[[#This Row],[1]:[10]])</f>
        <v>0</v>
      </c>
      <c r="K213" s="102" t="str">
        <f>IFERROR(RANK(Výskyt[[#This Row],[kód-P]],Výskyt[kód-P],1),"")</f>
        <v/>
      </c>
      <c r="L213" s="102" t="str">
        <f>IF(Výskyt[[#This Row],[ks]]&gt;0,Výskyt[[#This Row],[Kód]],"")</f>
        <v/>
      </c>
      <c r="M213" s="102" t="str">
        <f>IFERROR(VLOOKUP(Výskyt[[#This Row],[Kód]],zostava1[],2,0),"")</f>
        <v/>
      </c>
      <c r="N213" s="102" t="str">
        <f>IFERROR(VLOOKUP(Výskyt[[#This Row],[Kód]],zostava2[],2,0),"")</f>
        <v/>
      </c>
      <c r="O213" s="102" t="str">
        <f>IFERROR(VLOOKUP(Výskyt[[#This Row],[Kód]],zostava3[],2,0),"")</f>
        <v/>
      </c>
      <c r="P213" s="102" t="str">
        <f>IFERROR(VLOOKUP(Výskyt[[#This Row],[Kód]],zostava4[],2,0),"")</f>
        <v/>
      </c>
      <c r="Q213" s="102" t="str">
        <f>IFERROR(VLOOKUP(Výskyt[[#This Row],[Kód]],zostava5[],2,0),"")</f>
        <v/>
      </c>
      <c r="R213" s="102" t="str">
        <f>IFERROR(VLOOKUP(Výskyt[[#This Row],[Kód]],zostava6[],2,0),"")</f>
        <v/>
      </c>
      <c r="S213" s="102" t="str">
        <f>IFERROR(VLOOKUP(Výskyt[[#This Row],[Kód]],zostava7[],2,0),"")</f>
        <v/>
      </c>
      <c r="T213" s="102" t="str">
        <f>IFERROR(VLOOKUP(Výskyt[[#This Row],[Kód]],zostava8[],2,0),"")</f>
        <v/>
      </c>
      <c r="U213" s="102" t="str">
        <f>IFERROR(VLOOKUP(Výskyt[[#This Row],[Kód]],zostava9[],2,0),"")</f>
        <v/>
      </c>
      <c r="V213" s="103" t="str">
        <f>IFERROR(VLOOKUP(Výskyt[[#This Row],[Kód]],zostava10[],2,0),"")</f>
        <v/>
      </c>
      <c r="W213" s="90"/>
    </row>
    <row r="214" spans="1:23" x14ac:dyDescent="0.35">
      <c r="A214" s="90"/>
      <c r="B214" s="99">
        <v>3934</v>
      </c>
      <c r="C214" s="90" t="s">
        <v>362</v>
      </c>
      <c r="D214" s="90">
        <f>Cenník[[#This Row],[Kód]]</f>
        <v>3934</v>
      </c>
      <c r="E214" s="100">
        <v>3.48</v>
      </c>
      <c r="F214" s="90"/>
      <c r="G214" s="90" t="s">
        <v>363</v>
      </c>
      <c r="H214" s="90"/>
      <c r="I214" s="101">
        <f>Cenník[[#This Row],[Kód]]</f>
        <v>3934</v>
      </c>
      <c r="J214" s="102">
        <f>SUM(Výskyt[[#This Row],[1]:[10]])</f>
        <v>0</v>
      </c>
      <c r="K214" s="102" t="str">
        <f>IFERROR(RANK(Výskyt[[#This Row],[kód-P]],Výskyt[kód-P],1),"")</f>
        <v/>
      </c>
      <c r="L214" s="102" t="str">
        <f>IF(Výskyt[[#This Row],[ks]]&gt;0,Výskyt[[#This Row],[Kód]],"")</f>
        <v/>
      </c>
      <c r="M214" s="102" t="str">
        <f>IFERROR(VLOOKUP(Výskyt[[#This Row],[Kód]],zostava1[],2,0),"")</f>
        <v/>
      </c>
      <c r="N214" s="102" t="str">
        <f>IFERROR(VLOOKUP(Výskyt[[#This Row],[Kód]],zostava2[],2,0),"")</f>
        <v/>
      </c>
      <c r="O214" s="102" t="str">
        <f>IFERROR(VLOOKUP(Výskyt[[#This Row],[Kód]],zostava3[],2,0),"")</f>
        <v/>
      </c>
      <c r="P214" s="102" t="str">
        <f>IFERROR(VLOOKUP(Výskyt[[#This Row],[Kód]],zostava4[],2,0),"")</f>
        <v/>
      </c>
      <c r="Q214" s="102" t="str">
        <f>IFERROR(VLOOKUP(Výskyt[[#This Row],[Kód]],zostava5[],2,0),"")</f>
        <v/>
      </c>
      <c r="R214" s="102" t="str">
        <f>IFERROR(VLOOKUP(Výskyt[[#This Row],[Kód]],zostava6[],2,0),"")</f>
        <v/>
      </c>
      <c r="S214" s="102" t="str">
        <f>IFERROR(VLOOKUP(Výskyt[[#This Row],[Kód]],zostava7[],2,0),"")</f>
        <v/>
      </c>
      <c r="T214" s="102" t="str">
        <f>IFERROR(VLOOKUP(Výskyt[[#This Row],[Kód]],zostava8[],2,0),"")</f>
        <v/>
      </c>
      <c r="U214" s="102" t="str">
        <f>IFERROR(VLOOKUP(Výskyt[[#This Row],[Kód]],zostava9[],2,0),"")</f>
        <v/>
      </c>
      <c r="V214" s="103" t="str">
        <f>IFERROR(VLOOKUP(Výskyt[[#This Row],[Kód]],zostava10[],2,0),"")</f>
        <v/>
      </c>
      <c r="W214" s="90"/>
    </row>
    <row r="215" spans="1:23" x14ac:dyDescent="0.35">
      <c r="A215" s="90"/>
      <c r="B215" s="99">
        <v>3935</v>
      </c>
      <c r="C215" s="90" t="s">
        <v>364</v>
      </c>
      <c r="D215" s="90">
        <f>Cenník[[#This Row],[Kód]]</f>
        <v>3935</v>
      </c>
      <c r="E215" s="100">
        <v>2.3199999999999998</v>
      </c>
      <c r="F215" s="90"/>
      <c r="G215" s="90" t="s">
        <v>365</v>
      </c>
      <c r="H215" s="90"/>
      <c r="I215" s="101">
        <f>Cenník[[#This Row],[Kód]]</f>
        <v>3935</v>
      </c>
      <c r="J215" s="102">
        <f>SUM(Výskyt[[#This Row],[1]:[10]])</f>
        <v>0</v>
      </c>
      <c r="K215" s="102" t="str">
        <f>IFERROR(RANK(Výskyt[[#This Row],[kód-P]],Výskyt[kód-P],1),"")</f>
        <v/>
      </c>
      <c r="L215" s="102" t="str">
        <f>IF(Výskyt[[#This Row],[ks]]&gt;0,Výskyt[[#This Row],[Kód]],"")</f>
        <v/>
      </c>
      <c r="M215" s="102" t="str">
        <f>IFERROR(VLOOKUP(Výskyt[[#This Row],[Kód]],zostava1[],2,0),"")</f>
        <v/>
      </c>
      <c r="N215" s="102" t="str">
        <f>IFERROR(VLOOKUP(Výskyt[[#This Row],[Kód]],zostava2[],2,0),"")</f>
        <v/>
      </c>
      <c r="O215" s="102" t="str">
        <f>IFERROR(VLOOKUP(Výskyt[[#This Row],[Kód]],zostava3[],2,0),"")</f>
        <v/>
      </c>
      <c r="P215" s="102" t="str">
        <f>IFERROR(VLOOKUP(Výskyt[[#This Row],[Kód]],zostava4[],2,0),"")</f>
        <v/>
      </c>
      <c r="Q215" s="102" t="str">
        <f>IFERROR(VLOOKUP(Výskyt[[#This Row],[Kód]],zostava5[],2,0),"")</f>
        <v/>
      </c>
      <c r="R215" s="102" t="str">
        <f>IFERROR(VLOOKUP(Výskyt[[#This Row],[Kód]],zostava6[],2,0),"")</f>
        <v/>
      </c>
      <c r="S215" s="102" t="str">
        <f>IFERROR(VLOOKUP(Výskyt[[#This Row],[Kód]],zostava7[],2,0),"")</f>
        <v/>
      </c>
      <c r="T215" s="102" t="str">
        <f>IFERROR(VLOOKUP(Výskyt[[#This Row],[Kód]],zostava8[],2,0),"")</f>
        <v/>
      </c>
      <c r="U215" s="102" t="str">
        <f>IFERROR(VLOOKUP(Výskyt[[#This Row],[Kód]],zostava9[],2,0),"")</f>
        <v/>
      </c>
      <c r="V215" s="103" t="str">
        <f>IFERROR(VLOOKUP(Výskyt[[#This Row],[Kód]],zostava10[],2,0),"")</f>
        <v/>
      </c>
      <c r="W215" s="90"/>
    </row>
    <row r="216" spans="1:23" x14ac:dyDescent="0.35">
      <c r="A216" s="90"/>
      <c r="B216" s="99">
        <v>3936</v>
      </c>
      <c r="C216" s="90" t="s">
        <v>366</v>
      </c>
      <c r="D216" s="90">
        <f>Cenník[[#This Row],[Kód]]</f>
        <v>3936</v>
      </c>
      <c r="E216" s="100">
        <v>76.8</v>
      </c>
      <c r="F216" s="90"/>
      <c r="G216" s="90" t="s">
        <v>367</v>
      </c>
      <c r="H216" s="90"/>
      <c r="I216" s="101">
        <f>Cenník[[#This Row],[Kód]]</f>
        <v>3936</v>
      </c>
      <c r="J216" s="102">
        <f>SUM(Výskyt[[#This Row],[1]:[10]])</f>
        <v>0</v>
      </c>
      <c r="K216" s="102" t="str">
        <f>IFERROR(RANK(Výskyt[[#This Row],[kód-P]],Výskyt[kód-P],1),"")</f>
        <v/>
      </c>
      <c r="L216" s="102" t="str">
        <f>IF(Výskyt[[#This Row],[ks]]&gt;0,Výskyt[[#This Row],[Kód]],"")</f>
        <v/>
      </c>
      <c r="M216" s="102" t="str">
        <f>IFERROR(VLOOKUP(Výskyt[[#This Row],[Kód]],zostava1[],2,0),"")</f>
        <v/>
      </c>
      <c r="N216" s="102" t="str">
        <f>IFERROR(VLOOKUP(Výskyt[[#This Row],[Kód]],zostava2[],2,0),"")</f>
        <v/>
      </c>
      <c r="O216" s="102" t="str">
        <f>IFERROR(VLOOKUP(Výskyt[[#This Row],[Kód]],zostava3[],2,0),"")</f>
        <v/>
      </c>
      <c r="P216" s="102" t="str">
        <f>IFERROR(VLOOKUP(Výskyt[[#This Row],[Kód]],zostava4[],2,0),"")</f>
        <v/>
      </c>
      <c r="Q216" s="102" t="str">
        <f>IFERROR(VLOOKUP(Výskyt[[#This Row],[Kód]],zostava5[],2,0),"")</f>
        <v/>
      </c>
      <c r="R216" s="102" t="str">
        <f>IFERROR(VLOOKUP(Výskyt[[#This Row],[Kód]],zostava6[],2,0),"")</f>
        <v/>
      </c>
      <c r="S216" s="102" t="str">
        <f>IFERROR(VLOOKUP(Výskyt[[#This Row],[Kód]],zostava7[],2,0),"")</f>
        <v/>
      </c>
      <c r="T216" s="102" t="str">
        <f>IFERROR(VLOOKUP(Výskyt[[#This Row],[Kód]],zostava8[],2,0),"")</f>
        <v/>
      </c>
      <c r="U216" s="102" t="str">
        <f>IFERROR(VLOOKUP(Výskyt[[#This Row],[Kód]],zostava9[],2,0),"")</f>
        <v/>
      </c>
      <c r="V216" s="103" t="str">
        <f>IFERROR(VLOOKUP(Výskyt[[#This Row],[Kód]],zostava10[],2,0),"")</f>
        <v/>
      </c>
      <c r="W216" s="90"/>
    </row>
    <row r="217" spans="1:23" x14ac:dyDescent="0.35">
      <c r="A217" s="90"/>
      <c r="B217" s="99">
        <v>3937</v>
      </c>
      <c r="C217" s="90" t="s">
        <v>368</v>
      </c>
      <c r="D217" s="90">
        <f>Cenník[[#This Row],[Kód]]</f>
        <v>3937</v>
      </c>
      <c r="E217" s="100">
        <v>57.6</v>
      </c>
      <c r="F217" s="90"/>
      <c r="G217" s="90" t="s">
        <v>369</v>
      </c>
      <c r="H217" s="90"/>
      <c r="I217" s="101">
        <f>Cenník[[#This Row],[Kód]]</f>
        <v>3937</v>
      </c>
      <c r="J217" s="102">
        <f>SUM(Výskyt[[#This Row],[1]:[10]])</f>
        <v>0</v>
      </c>
      <c r="K217" s="102" t="str">
        <f>IFERROR(RANK(Výskyt[[#This Row],[kód-P]],Výskyt[kód-P],1),"")</f>
        <v/>
      </c>
      <c r="L217" s="102" t="str">
        <f>IF(Výskyt[[#This Row],[ks]]&gt;0,Výskyt[[#This Row],[Kód]],"")</f>
        <v/>
      </c>
      <c r="M217" s="102" t="str">
        <f>IFERROR(VLOOKUP(Výskyt[[#This Row],[Kód]],zostava1[],2,0),"")</f>
        <v/>
      </c>
      <c r="N217" s="102" t="str">
        <f>IFERROR(VLOOKUP(Výskyt[[#This Row],[Kód]],zostava2[],2,0),"")</f>
        <v/>
      </c>
      <c r="O217" s="102" t="str">
        <f>IFERROR(VLOOKUP(Výskyt[[#This Row],[Kód]],zostava3[],2,0),"")</f>
        <v/>
      </c>
      <c r="P217" s="102" t="str">
        <f>IFERROR(VLOOKUP(Výskyt[[#This Row],[Kód]],zostava4[],2,0),"")</f>
        <v/>
      </c>
      <c r="Q217" s="102" t="str">
        <f>IFERROR(VLOOKUP(Výskyt[[#This Row],[Kód]],zostava5[],2,0),"")</f>
        <v/>
      </c>
      <c r="R217" s="102" t="str">
        <f>IFERROR(VLOOKUP(Výskyt[[#This Row],[Kód]],zostava6[],2,0),"")</f>
        <v/>
      </c>
      <c r="S217" s="102" t="str">
        <f>IFERROR(VLOOKUP(Výskyt[[#This Row],[Kód]],zostava7[],2,0),"")</f>
        <v/>
      </c>
      <c r="T217" s="102" t="str">
        <f>IFERROR(VLOOKUP(Výskyt[[#This Row],[Kód]],zostava8[],2,0),"")</f>
        <v/>
      </c>
      <c r="U217" s="102" t="str">
        <f>IFERROR(VLOOKUP(Výskyt[[#This Row],[Kód]],zostava9[],2,0),"")</f>
        <v/>
      </c>
      <c r="V217" s="103" t="str">
        <f>IFERROR(VLOOKUP(Výskyt[[#This Row],[Kód]],zostava10[],2,0),"")</f>
        <v/>
      </c>
      <c r="W217" s="90"/>
    </row>
    <row r="218" spans="1:23" x14ac:dyDescent="0.35">
      <c r="A218" s="90"/>
      <c r="B218" s="99">
        <v>3938</v>
      </c>
      <c r="C218" s="90" t="s">
        <v>370</v>
      </c>
      <c r="D218" s="90">
        <f>Cenník[[#This Row],[Kód]]</f>
        <v>3938</v>
      </c>
      <c r="E218" s="100">
        <v>57.6</v>
      </c>
      <c r="F218" s="90"/>
      <c r="G218" s="90" t="s">
        <v>371</v>
      </c>
      <c r="H218" s="90"/>
      <c r="I218" s="101">
        <f>Cenník[[#This Row],[Kód]]</f>
        <v>3938</v>
      </c>
      <c r="J218" s="102">
        <f>SUM(Výskyt[[#This Row],[1]:[10]])</f>
        <v>0</v>
      </c>
      <c r="K218" s="102" t="str">
        <f>IFERROR(RANK(Výskyt[[#This Row],[kód-P]],Výskyt[kód-P],1),"")</f>
        <v/>
      </c>
      <c r="L218" s="102" t="str">
        <f>IF(Výskyt[[#This Row],[ks]]&gt;0,Výskyt[[#This Row],[Kód]],"")</f>
        <v/>
      </c>
      <c r="M218" s="102" t="str">
        <f>IFERROR(VLOOKUP(Výskyt[[#This Row],[Kód]],zostava1[],2,0),"")</f>
        <v/>
      </c>
      <c r="N218" s="102" t="str">
        <f>IFERROR(VLOOKUP(Výskyt[[#This Row],[Kód]],zostava2[],2,0),"")</f>
        <v/>
      </c>
      <c r="O218" s="102" t="str">
        <f>IFERROR(VLOOKUP(Výskyt[[#This Row],[Kód]],zostava3[],2,0),"")</f>
        <v/>
      </c>
      <c r="P218" s="102" t="str">
        <f>IFERROR(VLOOKUP(Výskyt[[#This Row],[Kód]],zostava4[],2,0),"")</f>
        <v/>
      </c>
      <c r="Q218" s="102" t="str">
        <f>IFERROR(VLOOKUP(Výskyt[[#This Row],[Kód]],zostava5[],2,0),"")</f>
        <v/>
      </c>
      <c r="R218" s="102" t="str">
        <f>IFERROR(VLOOKUP(Výskyt[[#This Row],[Kód]],zostava6[],2,0),"")</f>
        <v/>
      </c>
      <c r="S218" s="102" t="str">
        <f>IFERROR(VLOOKUP(Výskyt[[#This Row],[Kód]],zostava7[],2,0),"")</f>
        <v/>
      </c>
      <c r="T218" s="102" t="str">
        <f>IFERROR(VLOOKUP(Výskyt[[#This Row],[Kód]],zostava8[],2,0),"")</f>
        <v/>
      </c>
      <c r="U218" s="102" t="str">
        <f>IFERROR(VLOOKUP(Výskyt[[#This Row],[Kód]],zostava9[],2,0),"")</f>
        <v/>
      </c>
      <c r="V218" s="103" t="str">
        <f>IFERROR(VLOOKUP(Výskyt[[#This Row],[Kód]],zostava10[],2,0),"")</f>
        <v/>
      </c>
      <c r="W218" s="90"/>
    </row>
    <row r="219" spans="1:23" x14ac:dyDescent="0.35">
      <c r="A219" s="90"/>
      <c r="B219" s="99">
        <v>3940</v>
      </c>
      <c r="C219" s="90" t="s">
        <v>101</v>
      </c>
      <c r="D219" s="90">
        <f>Cenník[[#This Row],[Kód]]</f>
        <v>3940</v>
      </c>
      <c r="E219" s="100">
        <v>0.24</v>
      </c>
      <c r="F219" s="90"/>
      <c r="G219" s="90" t="s">
        <v>372</v>
      </c>
      <c r="H219" s="90"/>
      <c r="I219" s="101">
        <f>Cenník[[#This Row],[Kód]]</f>
        <v>3940</v>
      </c>
      <c r="J219" s="102">
        <f>SUM(Výskyt[[#This Row],[1]:[10]])</f>
        <v>0</v>
      </c>
      <c r="K219" s="102" t="str">
        <f>IFERROR(RANK(Výskyt[[#This Row],[kód-P]],Výskyt[kód-P],1),"")</f>
        <v/>
      </c>
      <c r="L219" s="102" t="str">
        <f>IF(Výskyt[[#This Row],[ks]]&gt;0,Výskyt[[#This Row],[Kód]],"")</f>
        <v/>
      </c>
      <c r="M219" s="102" t="str">
        <f>IFERROR(VLOOKUP(Výskyt[[#This Row],[Kód]],zostava1[],2,0),"")</f>
        <v/>
      </c>
      <c r="N219" s="102" t="str">
        <f>IFERROR(VLOOKUP(Výskyt[[#This Row],[Kód]],zostava2[],2,0),"")</f>
        <v/>
      </c>
      <c r="O219" s="102" t="str">
        <f>IFERROR(VLOOKUP(Výskyt[[#This Row],[Kód]],zostava3[],2,0),"")</f>
        <v/>
      </c>
      <c r="P219" s="102" t="str">
        <f>IFERROR(VLOOKUP(Výskyt[[#This Row],[Kód]],zostava4[],2,0),"")</f>
        <v/>
      </c>
      <c r="Q219" s="102" t="str">
        <f>IFERROR(VLOOKUP(Výskyt[[#This Row],[Kód]],zostava5[],2,0),"")</f>
        <v/>
      </c>
      <c r="R219" s="102" t="str">
        <f>IFERROR(VLOOKUP(Výskyt[[#This Row],[Kód]],zostava6[],2,0),"")</f>
        <v/>
      </c>
      <c r="S219" s="102" t="str">
        <f>IFERROR(VLOOKUP(Výskyt[[#This Row],[Kód]],zostava7[],2,0),"")</f>
        <v/>
      </c>
      <c r="T219" s="102" t="str">
        <f>IFERROR(VLOOKUP(Výskyt[[#This Row],[Kód]],zostava8[],2,0),"")</f>
        <v/>
      </c>
      <c r="U219" s="102" t="str">
        <f>IFERROR(VLOOKUP(Výskyt[[#This Row],[Kód]],zostava9[],2,0),"")</f>
        <v/>
      </c>
      <c r="V219" s="103" t="str">
        <f>IFERROR(VLOOKUP(Výskyt[[#This Row],[Kód]],zostava10[],2,0),"")</f>
        <v/>
      </c>
      <c r="W219" s="90"/>
    </row>
    <row r="220" spans="1:23" x14ac:dyDescent="0.35">
      <c r="A220" s="90"/>
      <c r="B220" s="99">
        <v>3942</v>
      </c>
      <c r="C220" s="90" t="s">
        <v>95</v>
      </c>
      <c r="D220" s="90">
        <f>Cenník[[#This Row],[Kód]]</f>
        <v>3942</v>
      </c>
      <c r="E220" s="100">
        <v>1.36</v>
      </c>
      <c r="F220" s="90"/>
      <c r="G220" s="90" t="s">
        <v>373</v>
      </c>
      <c r="H220" s="90"/>
      <c r="I220" s="101">
        <f>Cenník[[#This Row],[Kód]]</f>
        <v>3942</v>
      </c>
      <c r="J220" s="102">
        <f>SUM(Výskyt[[#This Row],[1]:[10]])</f>
        <v>0</v>
      </c>
      <c r="K220" s="102" t="str">
        <f>IFERROR(RANK(Výskyt[[#This Row],[kód-P]],Výskyt[kód-P],1),"")</f>
        <v/>
      </c>
      <c r="L220" s="102" t="str">
        <f>IF(Výskyt[[#This Row],[ks]]&gt;0,Výskyt[[#This Row],[Kód]],"")</f>
        <v/>
      </c>
      <c r="M220" s="102" t="str">
        <f>IFERROR(VLOOKUP(Výskyt[[#This Row],[Kód]],zostava1[],2,0),"")</f>
        <v/>
      </c>
      <c r="N220" s="102" t="str">
        <f>IFERROR(VLOOKUP(Výskyt[[#This Row],[Kód]],zostava2[],2,0),"")</f>
        <v/>
      </c>
      <c r="O220" s="102" t="str">
        <f>IFERROR(VLOOKUP(Výskyt[[#This Row],[Kód]],zostava3[],2,0),"")</f>
        <v/>
      </c>
      <c r="P220" s="102" t="str">
        <f>IFERROR(VLOOKUP(Výskyt[[#This Row],[Kód]],zostava4[],2,0),"")</f>
        <v/>
      </c>
      <c r="Q220" s="102" t="str">
        <f>IFERROR(VLOOKUP(Výskyt[[#This Row],[Kód]],zostava5[],2,0),"")</f>
        <v/>
      </c>
      <c r="R220" s="102" t="str">
        <f>IFERROR(VLOOKUP(Výskyt[[#This Row],[Kód]],zostava6[],2,0),"")</f>
        <v/>
      </c>
      <c r="S220" s="102" t="str">
        <f>IFERROR(VLOOKUP(Výskyt[[#This Row],[Kód]],zostava7[],2,0),"")</f>
        <v/>
      </c>
      <c r="T220" s="102" t="str">
        <f>IFERROR(VLOOKUP(Výskyt[[#This Row],[Kód]],zostava8[],2,0),"")</f>
        <v/>
      </c>
      <c r="U220" s="102" t="str">
        <f>IFERROR(VLOOKUP(Výskyt[[#This Row],[Kód]],zostava9[],2,0),"")</f>
        <v/>
      </c>
      <c r="V220" s="103" t="str">
        <f>IFERROR(VLOOKUP(Výskyt[[#This Row],[Kód]],zostava10[],2,0),"")</f>
        <v/>
      </c>
      <c r="W220" s="90"/>
    </row>
    <row r="221" spans="1:23" x14ac:dyDescent="0.35">
      <c r="A221" s="90"/>
      <c r="B221" s="99">
        <v>3950</v>
      </c>
      <c r="C221" s="90" t="s">
        <v>93</v>
      </c>
      <c r="D221" s="90">
        <f>Cenník[[#This Row],[Kód]]</f>
        <v>3950</v>
      </c>
      <c r="E221" s="100">
        <v>1.58</v>
      </c>
      <c r="F221" s="90"/>
      <c r="G221" s="90" t="s">
        <v>374</v>
      </c>
      <c r="H221" s="90"/>
      <c r="I221" s="101">
        <f>Cenník[[#This Row],[Kód]]</f>
        <v>3950</v>
      </c>
      <c r="J221" s="102">
        <f>SUM(Výskyt[[#This Row],[1]:[10]])</f>
        <v>0</v>
      </c>
      <c r="K221" s="102" t="str">
        <f>IFERROR(RANK(Výskyt[[#This Row],[kód-P]],Výskyt[kód-P],1),"")</f>
        <v/>
      </c>
      <c r="L221" s="102" t="str">
        <f>IF(Výskyt[[#This Row],[ks]]&gt;0,Výskyt[[#This Row],[Kód]],"")</f>
        <v/>
      </c>
      <c r="M221" s="102" t="str">
        <f>IFERROR(VLOOKUP(Výskyt[[#This Row],[Kód]],zostava1[],2,0),"")</f>
        <v/>
      </c>
      <c r="N221" s="102" t="str">
        <f>IFERROR(VLOOKUP(Výskyt[[#This Row],[Kód]],zostava2[],2,0),"")</f>
        <v/>
      </c>
      <c r="O221" s="102" t="str">
        <f>IFERROR(VLOOKUP(Výskyt[[#This Row],[Kód]],zostava3[],2,0),"")</f>
        <v/>
      </c>
      <c r="P221" s="102" t="str">
        <f>IFERROR(VLOOKUP(Výskyt[[#This Row],[Kód]],zostava4[],2,0),"")</f>
        <v/>
      </c>
      <c r="Q221" s="102" t="str">
        <f>IFERROR(VLOOKUP(Výskyt[[#This Row],[Kód]],zostava5[],2,0),"")</f>
        <v/>
      </c>
      <c r="R221" s="102" t="str">
        <f>IFERROR(VLOOKUP(Výskyt[[#This Row],[Kód]],zostava6[],2,0),"")</f>
        <v/>
      </c>
      <c r="S221" s="102" t="str">
        <f>IFERROR(VLOOKUP(Výskyt[[#This Row],[Kód]],zostava7[],2,0),"")</f>
        <v/>
      </c>
      <c r="T221" s="102" t="str">
        <f>IFERROR(VLOOKUP(Výskyt[[#This Row],[Kód]],zostava8[],2,0),"")</f>
        <v/>
      </c>
      <c r="U221" s="102" t="str">
        <f>IFERROR(VLOOKUP(Výskyt[[#This Row],[Kód]],zostava9[],2,0),"")</f>
        <v/>
      </c>
      <c r="V221" s="103" t="str">
        <f>IFERROR(VLOOKUP(Výskyt[[#This Row],[Kód]],zostava10[],2,0),"")</f>
        <v/>
      </c>
      <c r="W221" s="90"/>
    </row>
    <row r="222" spans="1:23" x14ac:dyDescent="0.35">
      <c r="A222" s="90"/>
      <c r="B222" s="99">
        <v>3951</v>
      </c>
      <c r="C222" s="90" t="s">
        <v>91</v>
      </c>
      <c r="D222" s="90">
        <f>Cenník[[#This Row],[Kód]]</f>
        <v>3951</v>
      </c>
      <c r="E222" s="100">
        <v>1.58</v>
      </c>
      <c r="F222" s="90"/>
      <c r="G222" s="90" t="s">
        <v>375</v>
      </c>
      <c r="H222" s="90"/>
      <c r="I222" s="101">
        <f>Cenník[[#This Row],[Kód]]</f>
        <v>3951</v>
      </c>
      <c r="J222" s="102">
        <f>SUM(Výskyt[[#This Row],[1]:[10]])</f>
        <v>0</v>
      </c>
      <c r="K222" s="102" t="str">
        <f>IFERROR(RANK(Výskyt[[#This Row],[kód-P]],Výskyt[kód-P],1),"")</f>
        <v/>
      </c>
      <c r="L222" s="102" t="str">
        <f>IF(Výskyt[[#This Row],[ks]]&gt;0,Výskyt[[#This Row],[Kód]],"")</f>
        <v/>
      </c>
      <c r="M222" s="102" t="str">
        <f>IFERROR(VLOOKUP(Výskyt[[#This Row],[Kód]],zostava1[],2,0),"")</f>
        <v/>
      </c>
      <c r="N222" s="102" t="str">
        <f>IFERROR(VLOOKUP(Výskyt[[#This Row],[Kód]],zostava2[],2,0),"")</f>
        <v/>
      </c>
      <c r="O222" s="102" t="str">
        <f>IFERROR(VLOOKUP(Výskyt[[#This Row],[Kód]],zostava3[],2,0),"")</f>
        <v/>
      </c>
      <c r="P222" s="102" t="str">
        <f>IFERROR(VLOOKUP(Výskyt[[#This Row],[Kód]],zostava4[],2,0),"")</f>
        <v/>
      </c>
      <c r="Q222" s="102" t="str">
        <f>IFERROR(VLOOKUP(Výskyt[[#This Row],[Kód]],zostava5[],2,0),"")</f>
        <v/>
      </c>
      <c r="R222" s="102" t="str">
        <f>IFERROR(VLOOKUP(Výskyt[[#This Row],[Kód]],zostava6[],2,0),"")</f>
        <v/>
      </c>
      <c r="S222" s="102" t="str">
        <f>IFERROR(VLOOKUP(Výskyt[[#This Row],[Kód]],zostava7[],2,0),"")</f>
        <v/>
      </c>
      <c r="T222" s="102" t="str">
        <f>IFERROR(VLOOKUP(Výskyt[[#This Row],[Kód]],zostava8[],2,0),"")</f>
        <v/>
      </c>
      <c r="U222" s="102" t="str">
        <f>IFERROR(VLOOKUP(Výskyt[[#This Row],[Kód]],zostava9[],2,0),"")</f>
        <v/>
      </c>
      <c r="V222" s="103" t="str">
        <f>IFERROR(VLOOKUP(Výskyt[[#This Row],[Kód]],zostava10[],2,0),"")</f>
        <v/>
      </c>
      <c r="W222" s="90"/>
    </row>
    <row r="223" spans="1:23" x14ac:dyDescent="0.35">
      <c r="A223" s="90"/>
      <c r="B223" s="99">
        <v>3996</v>
      </c>
      <c r="C223" s="90" t="s">
        <v>31</v>
      </c>
      <c r="D223" s="90">
        <f>Cenník[[#This Row],[Kód]]</f>
        <v>3996</v>
      </c>
      <c r="E223" s="100">
        <v>1.92</v>
      </c>
      <c r="F223" s="90"/>
      <c r="G223" s="90" t="s">
        <v>376</v>
      </c>
      <c r="H223" s="90"/>
      <c r="I223" s="101">
        <f>Cenník[[#This Row],[Kód]]</f>
        <v>3996</v>
      </c>
      <c r="J223" s="102">
        <f>SUM(Výskyt[[#This Row],[1]:[10]])</f>
        <v>0</v>
      </c>
      <c r="K223" s="102" t="str">
        <f>IFERROR(RANK(Výskyt[[#This Row],[kód-P]],Výskyt[kód-P],1),"")</f>
        <v/>
      </c>
      <c r="L223" s="102" t="str">
        <f>IF(Výskyt[[#This Row],[ks]]&gt;0,Výskyt[[#This Row],[Kód]],"")</f>
        <v/>
      </c>
      <c r="M223" s="102" t="str">
        <f>IFERROR(VLOOKUP(Výskyt[[#This Row],[Kód]],zostava1[],2,0),"")</f>
        <v/>
      </c>
      <c r="N223" s="102" t="str">
        <f>IFERROR(VLOOKUP(Výskyt[[#This Row],[Kód]],zostava2[],2,0),"")</f>
        <v/>
      </c>
      <c r="O223" s="102" t="str">
        <f>IFERROR(VLOOKUP(Výskyt[[#This Row],[Kód]],zostava3[],2,0),"")</f>
        <v/>
      </c>
      <c r="P223" s="102" t="str">
        <f>IFERROR(VLOOKUP(Výskyt[[#This Row],[Kód]],zostava4[],2,0),"")</f>
        <v/>
      </c>
      <c r="Q223" s="102" t="str">
        <f>IFERROR(VLOOKUP(Výskyt[[#This Row],[Kód]],zostava5[],2,0),"")</f>
        <v/>
      </c>
      <c r="R223" s="102" t="str">
        <f>IFERROR(VLOOKUP(Výskyt[[#This Row],[Kód]],zostava6[],2,0),"")</f>
        <v/>
      </c>
      <c r="S223" s="102" t="str">
        <f>IFERROR(VLOOKUP(Výskyt[[#This Row],[Kód]],zostava7[],2,0),"")</f>
        <v/>
      </c>
      <c r="T223" s="102" t="str">
        <f>IFERROR(VLOOKUP(Výskyt[[#This Row],[Kód]],zostava8[],2,0),"")</f>
        <v/>
      </c>
      <c r="U223" s="102" t="str">
        <f>IFERROR(VLOOKUP(Výskyt[[#This Row],[Kód]],zostava9[],2,0),"")</f>
        <v/>
      </c>
      <c r="V223" s="103" t="str">
        <f>IFERROR(VLOOKUP(Výskyt[[#This Row],[Kód]],zostava10[],2,0),"")</f>
        <v/>
      </c>
      <c r="W223" s="90"/>
    </row>
    <row r="224" spans="1:23" x14ac:dyDescent="0.35">
      <c r="A224" s="90"/>
      <c r="B224" s="99">
        <v>3997</v>
      </c>
      <c r="C224" s="90" t="s">
        <v>377</v>
      </c>
      <c r="D224" s="90">
        <f>Cenník[[#This Row],[Kód]]</f>
        <v>3997</v>
      </c>
      <c r="E224" s="100">
        <v>13.06</v>
      </c>
      <c r="F224" s="90"/>
      <c r="G224" s="90" t="s">
        <v>265</v>
      </c>
      <c r="H224" s="90"/>
      <c r="I224" s="101">
        <f>Cenník[[#This Row],[Kód]]</f>
        <v>3997</v>
      </c>
      <c r="J224" s="102">
        <f>SUM(Výskyt[[#This Row],[1]:[10]])</f>
        <v>0</v>
      </c>
      <c r="K224" s="102" t="str">
        <f>IFERROR(RANK(Výskyt[[#This Row],[kód-P]],Výskyt[kód-P],1),"")</f>
        <v/>
      </c>
      <c r="L224" s="102" t="str">
        <f>IF(Výskyt[[#This Row],[ks]]&gt;0,Výskyt[[#This Row],[Kód]],"")</f>
        <v/>
      </c>
      <c r="M224" s="102" t="str">
        <f>IFERROR(VLOOKUP(Výskyt[[#This Row],[Kód]],zostava1[],2,0),"")</f>
        <v/>
      </c>
      <c r="N224" s="102" t="str">
        <f>IFERROR(VLOOKUP(Výskyt[[#This Row],[Kód]],zostava2[],2,0),"")</f>
        <v/>
      </c>
      <c r="O224" s="102" t="str">
        <f>IFERROR(VLOOKUP(Výskyt[[#This Row],[Kód]],zostava3[],2,0),"")</f>
        <v/>
      </c>
      <c r="P224" s="102" t="str">
        <f>IFERROR(VLOOKUP(Výskyt[[#This Row],[Kód]],zostava4[],2,0),"")</f>
        <v/>
      </c>
      <c r="Q224" s="102" t="str">
        <f>IFERROR(VLOOKUP(Výskyt[[#This Row],[Kód]],zostava5[],2,0),"")</f>
        <v/>
      </c>
      <c r="R224" s="102" t="str">
        <f>IFERROR(VLOOKUP(Výskyt[[#This Row],[Kód]],zostava6[],2,0),"")</f>
        <v/>
      </c>
      <c r="S224" s="102" t="str">
        <f>IFERROR(VLOOKUP(Výskyt[[#This Row],[Kód]],zostava7[],2,0),"")</f>
        <v/>
      </c>
      <c r="T224" s="102" t="str">
        <f>IFERROR(VLOOKUP(Výskyt[[#This Row],[Kód]],zostava8[],2,0),"")</f>
        <v/>
      </c>
      <c r="U224" s="102" t="str">
        <f>IFERROR(VLOOKUP(Výskyt[[#This Row],[Kód]],zostava9[],2,0),"")</f>
        <v/>
      </c>
      <c r="V224" s="103" t="str">
        <f>IFERROR(VLOOKUP(Výskyt[[#This Row],[Kód]],zostava10[],2,0),"")</f>
        <v/>
      </c>
      <c r="W224" s="90"/>
    </row>
    <row r="225" spans="1:23" x14ac:dyDescent="0.35">
      <c r="A225" s="90"/>
      <c r="B225" s="99">
        <v>3998</v>
      </c>
      <c r="C225" s="90" t="s">
        <v>378</v>
      </c>
      <c r="D225" s="90">
        <f>Cenník[[#This Row],[Kód]]</f>
        <v>3998</v>
      </c>
      <c r="E225" s="100">
        <v>8.64</v>
      </c>
      <c r="F225" s="90"/>
      <c r="G225" s="90" t="s">
        <v>257</v>
      </c>
      <c r="H225" s="90"/>
      <c r="I225" s="101">
        <f>Cenník[[#This Row],[Kód]]</f>
        <v>3998</v>
      </c>
      <c r="J225" s="102">
        <f>SUM(Výskyt[[#This Row],[1]:[10]])</f>
        <v>0</v>
      </c>
      <c r="K225" s="102" t="str">
        <f>IFERROR(RANK(Výskyt[[#This Row],[kód-P]],Výskyt[kód-P],1),"")</f>
        <v/>
      </c>
      <c r="L225" s="102" t="str">
        <f>IF(Výskyt[[#This Row],[ks]]&gt;0,Výskyt[[#This Row],[Kód]],"")</f>
        <v/>
      </c>
      <c r="M225" s="102" t="str">
        <f>IFERROR(VLOOKUP(Výskyt[[#This Row],[Kód]],zostava1[],2,0),"")</f>
        <v/>
      </c>
      <c r="N225" s="102" t="str">
        <f>IFERROR(VLOOKUP(Výskyt[[#This Row],[Kód]],zostava2[],2,0),"")</f>
        <v/>
      </c>
      <c r="O225" s="102" t="str">
        <f>IFERROR(VLOOKUP(Výskyt[[#This Row],[Kód]],zostava3[],2,0),"")</f>
        <v/>
      </c>
      <c r="P225" s="102" t="str">
        <f>IFERROR(VLOOKUP(Výskyt[[#This Row],[Kód]],zostava4[],2,0),"")</f>
        <v/>
      </c>
      <c r="Q225" s="102" t="str">
        <f>IFERROR(VLOOKUP(Výskyt[[#This Row],[Kód]],zostava5[],2,0),"")</f>
        <v/>
      </c>
      <c r="R225" s="102" t="str">
        <f>IFERROR(VLOOKUP(Výskyt[[#This Row],[Kód]],zostava6[],2,0),"")</f>
        <v/>
      </c>
      <c r="S225" s="102" t="str">
        <f>IFERROR(VLOOKUP(Výskyt[[#This Row],[Kód]],zostava7[],2,0),"")</f>
        <v/>
      </c>
      <c r="T225" s="102" t="str">
        <f>IFERROR(VLOOKUP(Výskyt[[#This Row],[Kód]],zostava8[],2,0),"")</f>
        <v/>
      </c>
      <c r="U225" s="102" t="str">
        <f>IFERROR(VLOOKUP(Výskyt[[#This Row],[Kód]],zostava9[],2,0),"")</f>
        <v/>
      </c>
      <c r="V225" s="103" t="str">
        <f>IFERROR(VLOOKUP(Výskyt[[#This Row],[Kód]],zostava10[],2,0),"")</f>
        <v/>
      </c>
      <c r="W225" s="90"/>
    </row>
    <row r="226" spans="1:23" x14ac:dyDescent="0.35">
      <c r="A226" s="90"/>
      <c r="B226" s="99">
        <v>3999</v>
      </c>
      <c r="C226" s="90" t="s">
        <v>379</v>
      </c>
      <c r="D226" s="90">
        <f>Cenník[[#This Row],[Kód]]</f>
        <v>3999</v>
      </c>
      <c r="E226" s="100">
        <v>7.68</v>
      </c>
      <c r="F226" s="90"/>
      <c r="G226" s="90" t="s">
        <v>259</v>
      </c>
      <c r="H226" s="90"/>
      <c r="I226" s="101">
        <f>Cenník[[#This Row],[Kód]]</f>
        <v>3999</v>
      </c>
      <c r="J226" s="102">
        <f>SUM(Výskyt[[#This Row],[1]:[10]])</f>
        <v>0</v>
      </c>
      <c r="K226" s="102" t="str">
        <f>IFERROR(RANK(Výskyt[[#This Row],[kód-P]],Výskyt[kód-P],1),"")</f>
        <v/>
      </c>
      <c r="L226" s="102" t="str">
        <f>IF(Výskyt[[#This Row],[ks]]&gt;0,Výskyt[[#This Row],[Kód]],"")</f>
        <v/>
      </c>
      <c r="M226" s="102" t="str">
        <f>IFERROR(VLOOKUP(Výskyt[[#This Row],[Kód]],zostava1[],2,0),"")</f>
        <v/>
      </c>
      <c r="N226" s="102" t="str">
        <f>IFERROR(VLOOKUP(Výskyt[[#This Row],[Kód]],zostava2[],2,0),"")</f>
        <v/>
      </c>
      <c r="O226" s="102" t="str">
        <f>IFERROR(VLOOKUP(Výskyt[[#This Row],[Kód]],zostava3[],2,0),"")</f>
        <v/>
      </c>
      <c r="P226" s="102" t="str">
        <f>IFERROR(VLOOKUP(Výskyt[[#This Row],[Kód]],zostava4[],2,0),"")</f>
        <v/>
      </c>
      <c r="Q226" s="102" t="str">
        <f>IFERROR(VLOOKUP(Výskyt[[#This Row],[Kód]],zostava5[],2,0),"")</f>
        <v/>
      </c>
      <c r="R226" s="102" t="str">
        <f>IFERROR(VLOOKUP(Výskyt[[#This Row],[Kód]],zostava6[],2,0),"")</f>
        <v/>
      </c>
      <c r="S226" s="102" t="str">
        <f>IFERROR(VLOOKUP(Výskyt[[#This Row],[Kód]],zostava7[],2,0),"")</f>
        <v/>
      </c>
      <c r="T226" s="102" t="str">
        <f>IFERROR(VLOOKUP(Výskyt[[#This Row],[Kód]],zostava8[],2,0),"")</f>
        <v/>
      </c>
      <c r="U226" s="102" t="str">
        <f>IFERROR(VLOOKUP(Výskyt[[#This Row],[Kód]],zostava9[],2,0),"")</f>
        <v/>
      </c>
      <c r="V226" s="103" t="str">
        <f>IFERROR(VLOOKUP(Výskyt[[#This Row],[Kód]],zostava10[],2,0),"")</f>
        <v/>
      </c>
      <c r="W226" s="90"/>
    </row>
    <row r="227" spans="1:23" x14ac:dyDescent="0.35">
      <c r="A227" s="90"/>
      <c r="B227" s="99">
        <v>4000</v>
      </c>
      <c r="C227" s="90" t="s">
        <v>33</v>
      </c>
      <c r="D227" s="90">
        <f>Cenník[[#This Row],[Kód]]</f>
        <v>4000</v>
      </c>
      <c r="E227" s="100">
        <v>1.18</v>
      </c>
      <c r="F227" s="90"/>
      <c r="G227" s="90" t="s">
        <v>261</v>
      </c>
      <c r="H227" s="90"/>
      <c r="I227" s="101">
        <f>Cenník[[#This Row],[Kód]]</f>
        <v>4000</v>
      </c>
      <c r="J227" s="102">
        <f>SUM(Výskyt[[#This Row],[1]:[10]])</f>
        <v>0</v>
      </c>
      <c r="K227" s="102" t="str">
        <f>IFERROR(RANK(Výskyt[[#This Row],[kód-P]],Výskyt[kód-P],1),"")</f>
        <v/>
      </c>
      <c r="L227" s="102" t="str">
        <f>IF(Výskyt[[#This Row],[ks]]&gt;0,Výskyt[[#This Row],[Kód]],"")</f>
        <v/>
      </c>
      <c r="M227" s="102" t="str">
        <f>IFERROR(VLOOKUP(Výskyt[[#This Row],[Kód]],zostava1[],2,0),"")</f>
        <v/>
      </c>
      <c r="N227" s="102" t="str">
        <f>IFERROR(VLOOKUP(Výskyt[[#This Row],[Kód]],zostava2[],2,0),"")</f>
        <v/>
      </c>
      <c r="O227" s="102" t="str">
        <f>IFERROR(VLOOKUP(Výskyt[[#This Row],[Kód]],zostava3[],2,0),"")</f>
        <v/>
      </c>
      <c r="P227" s="102" t="str">
        <f>IFERROR(VLOOKUP(Výskyt[[#This Row],[Kód]],zostava4[],2,0),"")</f>
        <v/>
      </c>
      <c r="Q227" s="102" t="str">
        <f>IFERROR(VLOOKUP(Výskyt[[#This Row],[Kód]],zostava5[],2,0),"")</f>
        <v/>
      </c>
      <c r="R227" s="102" t="str">
        <f>IFERROR(VLOOKUP(Výskyt[[#This Row],[Kód]],zostava6[],2,0),"")</f>
        <v/>
      </c>
      <c r="S227" s="102" t="str">
        <f>IFERROR(VLOOKUP(Výskyt[[#This Row],[Kód]],zostava7[],2,0),"")</f>
        <v/>
      </c>
      <c r="T227" s="102" t="str">
        <f>IFERROR(VLOOKUP(Výskyt[[#This Row],[Kód]],zostava8[],2,0),"")</f>
        <v/>
      </c>
      <c r="U227" s="102" t="str">
        <f>IFERROR(VLOOKUP(Výskyt[[#This Row],[Kód]],zostava9[],2,0),"")</f>
        <v/>
      </c>
      <c r="V227" s="103" t="str">
        <f>IFERROR(VLOOKUP(Výskyt[[#This Row],[Kód]],zostava10[],2,0),"")</f>
        <v/>
      </c>
      <c r="W227" s="90"/>
    </row>
    <row r="228" spans="1:23" x14ac:dyDescent="0.35">
      <c r="A228" s="90"/>
      <c r="B228" s="99">
        <v>4001</v>
      </c>
      <c r="C228" s="90" t="s">
        <v>27</v>
      </c>
      <c r="D228" s="90">
        <f>Cenník[[#This Row],[Kód]]</f>
        <v>4001</v>
      </c>
      <c r="E228" s="100">
        <v>1.4</v>
      </c>
      <c r="F228" s="90"/>
      <c r="G228" s="90" t="s">
        <v>263</v>
      </c>
      <c r="H228" s="90"/>
      <c r="I228" s="101">
        <f>Cenník[[#This Row],[Kód]]</f>
        <v>4001</v>
      </c>
      <c r="J228" s="102">
        <f>SUM(Výskyt[[#This Row],[1]:[10]])</f>
        <v>0</v>
      </c>
      <c r="K228" s="102" t="str">
        <f>IFERROR(RANK(Výskyt[[#This Row],[kód-P]],Výskyt[kód-P],1),"")</f>
        <v/>
      </c>
      <c r="L228" s="102" t="str">
        <f>IF(Výskyt[[#This Row],[ks]]&gt;0,Výskyt[[#This Row],[Kód]],"")</f>
        <v/>
      </c>
      <c r="M228" s="102" t="str">
        <f>IFERROR(VLOOKUP(Výskyt[[#This Row],[Kód]],zostava1[],2,0),"")</f>
        <v/>
      </c>
      <c r="N228" s="102" t="str">
        <f>IFERROR(VLOOKUP(Výskyt[[#This Row],[Kód]],zostava2[],2,0),"")</f>
        <v/>
      </c>
      <c r="O228" s="102" t="str">
        <f>IFERROR(VLOOKUP(Výskyt[[#This Row],[Kód]],zostava3[],2,0),"")</f>
        <v/>
      </c>
      <c r="P228" s="102" t="str">
        <f>IFERROR(VLOOKUP(Výskyt[[#This Row],[Kód]],zostava4[],2,0),"")</f>
        <v/>
      </c>
      <c r="Q228" s="102" t="str">
        <f>IFERROR(VLOOKUP(Výskyt[[#This Row],[Kód]],zostava5[],2,0),"")</f>
        <v/>
      </c>
      <c r="R228" s="102" t="str">
        <f>IFERROR(VLOOKUP(Výskyt[[#This Row],[Kód]],zostava6[],2,0),"")</f>
        <v/>
      </c>
      <c r="S228" s="102" t="str">
        <f>IFERROR(VLOOKUP(Výskyt[[#This Row],[Kód]],zostava7[],2,0),"")</f>
        <v/>
      </c>
      <c r="T228" s="102" t="str">
        <f>IFERROR(VLOOKUP(Výskyt[[#This Row],[Kód]],zostava8[],2,0),"")</f>
        <v/>
      </c>
      <c r="U228" s="102" t="str">
        <f>IFERROR(VLOOKUP(Výskyt[[#This Row],[Kód]],zostava9[],2,0),"")</f>
        <v/>
      </c>
      <c r="V228" s="103" t="str">
        <f>IFERROR(VLOOKUP(Výskyt[[#This Row],[Kód]],zostava10[],2,0),"")</f>
        <v/>
      </c>
      <c r="W228" s="90"/>
    </row>
    <row r="229" spans="1:23" x14ac:dyDescent="0.35">
      <c r="A229" s="90"/>
      <c r="B229" s="99">
        <v>4002</v>
      </c>
      <c r="C229" s="90" t="s">
        <v>29</v>
      </c>
      <c r="D229" s="90">
        <f>Cenník[[#This Row],[Kód]]</f>
        <v>4002</v>
      </c>
      <c r="E229" s="100">
        <v>1.84</v>
      </c>
      <c r="F229" s="90"/>
      <c r="G229" s="90" t="s">
        <v>255</v>
      </c>
      <c r="H229" s="90"/>
      <c r="I229" s="101">
        <f>Cenník[[#This Row],[Kód]]</f>
        <v>4002</v>
      </c>
      <c r="J229" s="102">
        <f>SUM(Výskyt[[#This Row],[1]:[10]])</f>
        <v>0</v>
      </c>
      <c r="K229" s="102" t="str">
        <f>IFERROR(RANK(Výskyt[[#This Row],[kód-P]],Výskyt[kód-P],1),"")</f>
        <v/>
      </c>
      <c r="L229" s="102" t="str">
        <f>IF(Výskyt[[#This Row],[ks]]&gt;0,Výskyt[[#This Row],[Kód]],"")</f>
        <v/>
      </c>
      <c r="M229" s="102" t="str">
        <f>IFERROR(VLOOKUP(Výskyt[[#This Row],[Kód]],zostava1[],2,0),"")</f>
        <v/>
      </c>
      <c r="N229" s="102" t="str">
        <f>IFERROR(VLOOKUP(Výskyt[[#This Row],[Kód]],zostava2[],2,0),"")</f>
        <v/>
      </c>
      <c r="O229" s="102" t="str">
        <f>IFERROR(VLOOKUP(Výskyt[[#This Row],[Kód]],zostava3[],2,0),"")</f>
        <v/>
      </c>
      <c r="P229" s="102" t="str">
        <f>IFERROR(VLOOKUP(Výskyt[[#This Row],[Kód]],zostava4[],2,0),"")</f>
        <v/>
      </c>
      <c r="Q229" s="102" t="str">
        <f>IFERROR(VLOOKUP(Výskyt[[#This Row],[Kód]],zostava5[],2,0),"")</f>
        <v/>
      </c>
      <c r="R229" s="102" t="str">
        <f>IFERROR(VLOOKUP(Výskyt[[#This Row],[Kód]],zostava6[],2,0),"")</f>
        <v/>
      </c>
      <c r="S229" s="102" t="str">
        <f>IFERROR(VLOOKUP(Výskyt[[#This Row],[Kód]],zostava7[],2,0),"")</f>
        <v/>
      </c>
      <c r="T229" s="102" t="str">
        <f>IFERROR(VLOOKUP(Výskyt[[#This Row],[Kód]],zostava8[],2,0),"")</f>
        <v/>
      </c>
      <c r="U229" s="102" t="str">
        <f>IFERROR(VLOOKUP(Výskyt[[#This Row],[Kód]],zostava9[],2,0),"")</f>
        <v/>
      </c>
      <c r="V229" s="103" t="str">
        <f>IFERROR(VLOOKUP(Výskyt[[#This Row],[Kód]],zostava10[],2,0),"")</f>
        <v/>
      </c>
      <c r="W229" s="90"/>
    </row>
    <row r="230" spans="1:23" x14ac:dyDescent="0.35">
      <c r="A230" s="90"/>
      <c r="B230" s="99">
        <v>4003</v>
      </c>
      <c r="C230" s="90" t="s">
        <v>380</v>
      </c>
      <c r="D230" s="90">
        <f>Cenník[[#This Row],[Kód]]</f>
        <v>4003</v>
      </c>
      <c r="E230" s="100">
        <v>0.95</v>
      </c>
      <c r="F230" s="90"/>
      <c r="G230" s="90" t="s">
        <v>381</v>
      </c>
      <c r="H230" s="90"/>
      <c r="I230" s="101">
        <f>Cenník[[#This Row],[Kód]]</f>
        <v>4003</v>
      </c>
      <c r="J230" s="102">
        <f>SUM(Výskyt[[#This Row],[1]:[10]])</f>
        <v>0</v>
      </c>
      <c r="K230" s="102" t="str">
        <f>IFERROR(RANK(Výskyt[[#This Row],[kód-P]],Výskyt[kód-P],1),"")</f>
        <v/>
      </c>
      <c r="L230" s="102" t="str">
        <f>IF(Výskyt[[#This Row],[ks]]&gt;0,Výskyt[[#This Row],[Kód]],"")</f>
        <v/>
      </c>
      <c r="M230" s="102" t="str">
        <f>IFERROR(VLOOKUP(Výskyt[[#This Row],[Kód]],zostava1[],2,0),"")</f>
        <v/>
      </c>
      <c r="N230" s="102">
        <f>IFERROR(VLOOKUP(Výskyt[[#This Row],[Kód]],zostava2[],2,0),"")</f>
        <v>0</v>
      </c>
      <c r="O230" s="102">
        <f>IFERROR(VLOOKUP(Výskyt[[#This Row],[Kód]],zostava3[],2,0),"")</f>
        <v>0</v>
      </c>
      <c r="P230" s="102">
        <f>IFERROR(VLOOKUP(Výskyt[[#This Row],[Kód]],zostava4[],2,0),"")</f>
        <v>0</v>
      </c>
      <c r="Q230" s="102">
        <f>IFERROR(VLOOKUP(Výskyt[[#This Row],[Kód]],zostava5[],2,0),"")</f>
        <v>0</v>
      </c>
      <c r="R230" s="102" t="str">
        <f>IFERROR(VLOOKUP(Výskyt[[#This Row],[Kód]],zostava6[],2,0),"")</f>
        <v/>
      </c>
      <c r="S230" s="102" t="str">
        <f>IFERROR(VLOOKUP(Výskyt[[#This Row],[Kód]],zostava7[],2,0),"")</f>
        <v/>
      </c>
      <c r="T230" s="102" t="str">
        <f>IFERROR(VLOOKUP(Výskyt[[#This Row],[Kód]],zostava8[],2,0),"")</f>
        <v/>
      </c>
      <c r="U230" s="102" t="str">
        <f>IFERROR(VLOOKUP(Výskyt[[#This Row],[Kód]],zostava9[],2,0),"")</f>
        <v/>
      </c>
      <c r="V230" s="103" t="str">
        <f>IFERROR(VLOOKUP(Výskyt[[#This Row],[Kód]],zostava10[],2,0),"")</f>
        <v/>
      </c>
      <c r="W230" s="90"/>
    </row>
    <row r="231" spans="1:23" x14ac:dyDescent="0.35">
      <c r="A231" s="90"/>
      <c r="B231" s="99">
        <v>4004</v>
      </c>
      <c r="C231" s="90" t="s">
        <v>382</v>
      </c>
      <c r="D231" s="90">
        <f>Cenník[[#This Row],[Kód]]</f>
        <v>4004</v>
      </c>
      <c r="E231" s="100">
        <v>0.95</v>
      </c>
      <c r="F231" s="90"/>
      <c r="G231" s="90" t="s">
        <v>383</v>
      </c>
      <c r="H231" s="90"/>
      <c r="I231" s="101">
        <f>Cenník[[#This Row],[Kód]]</f>
        <v>4004</v>
      </c>
      <c r="J231" s="102">
        <f>SUM(Výskyt[[#This Row],[1]:[10]])</f>
        <v>0</v>
      </c>
      <c r="K231" s="102" t="str">
        <f>IFERROR(RANK(Výskyt[[#This Row],[kód-P]],Výskyt[kód-P],1),"")</f>
        <v/>
      </c>
      <c r="L231" s="102" t="str">
        <f>IF(Výskyt[[#This Row],[ks]]&gt;0,Výskyt[[#This Row],[Kód]],"")</f>
        <v/>
      </c>
      <c r="M231" s="102" t="str">
        <f>IFERROR(VLOOKUP(Výskyt[[#This Row],[Kód]],zostava1[],2,0),"")</f>
        <v/>
      </c>
      <c r="N231" s="102" t="str">
        <f>IFERROR(VLOOKUP(Výskyt[[#This Row],[Kód]],zostava2[],2,0),"")</f>
        <v/>
      </c>
      <c r="O231" s="102" t="str">
        <f>IFERROR(VLOOKUP(Výskyt[[#This Row],[Kód]],zostava3[],2,0),"")</f>
        <v/>
      </c>
      <c r="P231" s="102" t="str">
        <f>IFERROR(VLOOKUP(Výskyt[[#This Row],[Kód]],zostava4[],2,0),"")</f>
        <v/>
      </c>
      <c r="Q231" s="102" t="str">
        <f>IFERROR(VLOOKUP(Výskyt[[#This Row],[Kód]],zostava5[],2,0),"")</f>
        <v/>
      </c>
      <c r="R231" s="102" t="str">
        <f>IFERROR(VLOOKUP(Výskyt[[#This Row],[Kód]],zostava6[],2,0),"")</f>
        <v/>
      </c>
      <c r="S231" s="102" t="str">
        <f>IFERROR(VLOOKUP(Výskyt[[#This Row],[Kód]],zostava7[],2,0),"")</f>
        <v/>
      </c>
      <c r="T231" s="102" t="str">
        <f>IFERROR(VLOOKUP(Výskyt[[#This Row],[Kód]],zostava8[],2,0),"")</f>
        <v/>
      </c>
      <c r="U231" s="102" t="str">
        <f>IFERROR(VLOOKUP(Výskyt[[#This Row],[Kód]],zostava9[],2,0),"")</f>
        <v/>
      </c>
      <c r="V231" s="103" t="str">
        <f>IFERROR(VLOOKUP(Výskyt[[#This Row],[Kód]],zostava10[],2,0),"")</f>
        <v/>
      </c>
      <c r="W231" s="90"/>
    </row>
    <row r="232" spans="1:23" x14ac:dyDescent="0.35">
      <c r="A232" s="90"/>
      <c r="B232" s="99">
        <v>4005</v>
      </c>
      <c r="C232" s="90" t="s">
        <v>384</v>
      </c>
      <c r="D232" s="90">
        <f>Cenník[[#This Row],[Kód]]</f>
        <v>4005</v>
      </c>
      <c r="E232" s="100">
        <v>0.95</v>
      </c>
      <c r="F232" s="90"/>
      <c r="G232" s="90" t="s">
        <v>385</v>
      </c>
      <c r="H232" s="90"/>
      <c r="I232" s="101">
        <f>Cenník[[#This Row],[Kód]]</f>
        <v>4005</v>
      </c>
      <c r="J232" s="102">
        <f>SUM(Výskyt[[#This Row],[1]:[10]])</f>
        <v>0</v>
      </c>
      <c r="K232" s="102" t="str">
        <f>IFERROR(RANK(Výskyt[[#This Row],[kód-P]],Výskyt[kód-P],1),"")</f>
        <v/>
      </c>
      <c r="L232" s="102" t="str">
        <f>IF(Výskyt[[#This Row],[ks]]&gt;0,Výskyt[[#This Row],[Kód]],"")</f>
        <v/>
      </c>
      <c r="M232" s="102" t="str">
        <f>IFERROR(VLOOKUP(Výskyt[[#This Row],[Kód]],zostava1[],2,0),"")</f>
        <v/>
      </c>
      <c r="N232" s="102" t="str">
        <f>IFERROR(VLOOKUP(Výskyt[[#This Row],[Kód]],zostava2[],2,0),"")</f>
        <v/>
      </c>
      <c r="O232" s="102" t="str">
        <f>IFERROR(VLOOKUP(Výskyt[[#This Row],[Kód]],zostava3[],2,0),"")</f>
        <v/>
      </c>
      <c r="P232" s="102" t="str">
        <f>IFERROR(VLOOKUP(Výskyt[[#This Row],[Kód]],zostava4[],2,0),"")</f>
        <v/>
      </c>
      <c r="Q232" s="102" t="str">
        <f>IFERROR(VLOOKUP(Výskyt[[#This Row],[Kód]],zostava5[],2,0),"")</f>
        <v/>
      </c>
      <c r="R232" s="102" t="str">
        <f>IFERROR(VLOOKUP(Výskyt[[#This Row],[Kód]],zostava6[],2,0),"")</f>
        <v/>
      </c>
      <c r="S232" s="102" t="str">
        <f>IFERROR(VLOOKUP(Výskyt[[#This Row],[Kód]],zostava7[],2,0),"")</f>
        <v/>
      </c>
      <c r="T232" s="102" t="str">
        <f>IFERROR(VLOOKUP(Výskyt[[#This Row],[Kód]],zostava8[],2,0),"")</f>
        <v/>
      </c>
      <c r="U232" s="102" t="str">
        <f>IFERROR(VLOOKUP(Výskyt[[#This Row],[Kód]],zostava9[],2,0),"")</f>
        <v/>
      </c>
      <c r="V232" s="103" t="str">
        <f>IFERROR(VLOOKUP(Výskyt[[#This Row],[Kód]],zostava10[],2,0),"")</f>
        <v/>
      </c>
      <c r="W232" s="90"/>
    </row>
    <row r="233" spans="1:23" x14ac:dyDescent="0.35">
      <c r="A233" s="90"/>
      <c r="B233" s="99">
        <v>4006</v>
      </c>
      <c r="C233" s="90" t="s">
        <v>386</v>
      </c>
      <c r="D233" s="90">
        <f>Cenník[[#This Row],[Kód]]</f>
        <v>4006</v>
      </c>
      <c r="E233" s="100">
        <v>1.1000000000000001</v>
      </c>
      <c r="F233" s="90"/>
      <c r="G233" s="90" t="s">
        <v>387</v>
      </c>
      <c r="H233" s="90"/>
      <c r="I233" s="101">
        <f>Cenník[[#This Row],[Kód]]</f>
        <v>4006</v>
      </c>
      <c r="J233" s="102">
        <f>SUM(Výskyt[[#This Row],[1]:[10]])</f>
        <v>0</v>
      </c>
      <c r="K233" s="102" t="str">
        <f>IFERROR(RANK(Výskyt[[#This Row],[kód-P]],Výskyt[kód-P],1),"")</f>
        <v/>
      </c>
      <c r="L233" s="102" t="str">
        <f>IF(Výskyt[[#This Row],[ks]]&gt;0,Výskyt[[#This Row],[Kód]],"")</f>
        <v/>
      </c>
      <c r="M233" s="102" t="str">
        <f>IFERROR(VLOOKUP(Výskyt[[#This Row],[Kód]],zostava1[],2,0),"")</f>
        <v/>
      </c>
      <c r="N233" s="102" t="str">
        <f>IFERROR(VLOOKUP(Výskyt[[#This Row],[Kód]],zostava2[],2,0),"")</f>
        <v/>
      </c>
      <c r="O233" s="102" t="str">
        <f>IFERROR(VLOOKUP(Výskyt[[#This Row],[Kód]],zostava3[],2,0),"")</f>
        <v/>
      </c>
      <c r="P233" s="102" t="str">
        <f>IFERROR(VLOOKUP(Výskyt[[#This Row],[Kód]],zostava4[],2,0),"")</f>
        <v/>
      </c>
      <c r="Q233" s="102" t="str">
        <f>IFERROR(VLOOKUP(Výskyt[[#This Row],[Kód]],zostava5[],2,0),"")</f>
        <v/>
      </c>
      <c r="R233" s="102" t="str">
        <f>IFERROR(VLOOKUP(Výskyt[[#This Row],[Kód]],zostava6[],2,0),"")</f>
        <v/>
      </c>
      <c r="S233" s="102" t="str">
        <f>IFERROR(VLOOKUP(Výskyt[[#This Row],[Kód]],zostava7[],2,0),"")</f>
        <v/>
      </c>
      <c r="T233" s="102" t="str">
        <f>IFERROR(VLOOKUP(Výskyt[[#This Row],[Kód]],zostava8[],2,0),"")</f>
        <v/>
      </c>
      <c r="U233" s="102" t="str">
        <f>IFERROR(VLOOKUP(Výskyt[[#This Row],[Kód]],zostava9[],2,0),"")</f>
        <v/>
      </c>
      <c r="V233" s="103" t="str">
        <f>IFERROR(VLOOKUP(Výskyt[[#This Row],[Kód]],zostava10[],2,0),"")</f>
        <v/>
      </c>
      <c r="W233" s="90"/>
    </row>
    <row r="234" spans="1:23" x14ac:dyDescent="0.35">
      <c r="A234" s="90"/>
      <c r="B234" s="99">
        <v>4010</v>
      </c>
      <c r="C234" s="90" t="s">
        <v>388</v>
      </c>
      <c r="D234" s="90">
        <f>Cenník[[#This Row],[Kód]]</f>
        <v>4010</v>
      </c>
      <c r="E234" s="100">
        <v>0.12</v>
      </c>
      <c r="F234" s="90"/>
      <c r="G234" s="90" t="s">
        <v>389</v>
      </c>
      <c r="H234" s="90"/>
      <c r="I234" s="101">
        <f>Cenník[[#This Row],[Kód]]</f>
        <v>4010</v>
      </c>
      <c r="J234" s="102">
        <f>SUM(Výskyt[[#This Row],[1]:[10]])</f>
        <v>0</v>
      </c>
      <c r="K234" s="102" t="str">
        <f>IFERROR(RANK(Výskyt[[#This Row],[kód-P]],Výskyt[kód-P],1),"")</f>
        <v/>
      </c>
      <c r="L234" s="102" t="str">
        <f>IF(Výskyt[[#This Row],[ks]]&gt;0,Výskyt[[#This Row],[Kód]],"")</f>
        <v/>
      </c>
      <c r="M234" s="102" t="str">
        <f>IFERROR(VLOOKUP(Výskyt[[#This Row],[Kód]],zostava1[],2,0),"")</f>
        <v/>
      </c>
      <c r="N234" s="102" t="str">
        <f>IFERROR(VLOOKUP(Výskyt[[#This Row],[Kód]],zostava2[],2,0),"")</f>
        <v/>
      </c>
      <c r="O234" s="102" t="str">
        <f>IFERROR(VLOOKUP(Výskyt[[#This Row],[Kód]],zostava3[],2,0),"")</f>
        <v/>
      </c>
      <c r="P234" s="102" t="str">
        <f>IFERROR(VLOOKUP(Výskyt[[#This Row],[Kód]],zostava4[],2,0),"")</f>
        <v/>
      </c>
      <c r="Q234" s="102" t="str">
        <f>IFERROR(VLOOKUP(Výskyt[[#This Row],[Kód]],zostava5[],2,0),"")</f>
        <v/>
      </c>
      <c r="R234" s="102" t="str">
        <f>IFERROR(VLOOKUP(Výskyt[[#This Row],[Kód]],zostava6[],2,0),"")</f>
        <v/>
      </c>
      <c r="S234" s="102" t="str">
        <f>IFERROR(VLOOKUP(Výskyt[[#This Row],[Kód]],zostava7[],2,0),"")</f>
        <v/>
      </c>
      <c r="T234" s="102" t="str">
        <f>IFERROR(VLOOKUP(Výskyt[[#This Row],[Kód]],zostava8[],2,0),"")</f>
        <v/>
      </c>
      <c r="U234" s="102" t="str">
        <f>IFERROR(VLOOKUP(Výskyt[[#This Row],[Kód]],zostava9[],2,0),"")</f>
        <v/>
      </c>
      <c r="V234" s="103" t="str">
        <f>IFERROR(VLOOKUP(Výskyt[[#This Row],[Kód]],zostava10[],2,0),"")</f>
        <v/>
      </c>
      <c r="W234" s="90"/>
    </row>
    <row r="235" spans="1:23" x14ac:dyDescent="0.35">
      <c r="A235" s="90"/>
      <c r="B235" s="99">
        <v>4011</v>
      </c>
      <c r="C235" s="90" t="s">
        <v>390</v>
      </c>
      <c r="D235" s="90">
        <f>Cenník[[#This Row],[Kód]]</f>
        <v>4011</v>
      </c>
      <c r="E235" s="100">
        <v>0.12</v>
      </c>
      <c r="F235" s="90"/>
      <c r="G235" s="90" t="s">
        <v>391</v>
      </c>
      <c r="H235" s="90"/>
      <c r="I235" s="101">
        <f>Cenník[[#This Row],[Kód]]</f>
        <v>4011</v>
      </c>
      <c r="J235" s="102">
        <f>SUM(Výskyt[[#This Row],[1]:[10]])</f>
        <v>0</v>
      </c>
      <c r="K235" s="102" t="str">
        <f>IFERROR(RANK(Výskyt[[#This Row],[kód-P]],Výskyt[kód-P],1),"")</f>
        <v/>
      </c>
      <c r="L235" s="102" t="str">
        <f>IF(Výskyt[[#This Row],[ks]]&gt;0,Výskyt[[#This Row],[Kód]],"")</f>
        <v/>
      </c>
      <c r="M235" s="102" t="str">
        <f>IFERROR(VLOOKUP(Výskyt[[#This Row],[Kód]],zostava1[],2,0),"")</f>
        <v/>
      </c>
      <c r="N235" s="102" t="str">
        <f>IFERROR(VLOOKUP(Výskyt[[#This Row],[Kód]],zostava2[],2,0),"")</f>
        <v/>
      </c>
      <c r="O235" s="102" t="str">
        <f>IFERROR(VLOOKUP(Výskyt[[#This Row],[Kód]],zostava3[],2,0),"")</f>
        <v/>
      </c>
      <c r="P235" s="102" t="str">
        <f>IFERROR(VLOOKUP(Výskyt[[#This Row],[Kód]],zostava4[],2,0),"")</f>
        <v/>
      </c>
      <c r="Q235" s="102" t="str">
        <f>IFERROR(VLOOKUP(Výskyt[[#This Row],[Kód]],zostava5[],2,0),"")</f>
        <v/>
      </c>
      <c r="R235" s="102">
        <f>IFERROR(VLOOKUP(Výskyt[[#This Row],[Kód]],zostava6[],2,0),"")</f>
        <v>0</v>
      </c>
      <c r="S235" s="102">
        <f>IFERROR(VLOOKUP(Výskyt[[#This Row],[Kód]],zostava7[],2,0),"")</f>
        <v>0</v>
      </c>
      <c r="T235" s="102">
        <f>IFERROR(VLOOKUP(Výskyt[[#This Row],[Kód]],zostava8[],2,0),"")</f>
        <v>0</v>
      </c>
      <c r="U235" s="102">
        <f>IFERROR(VLOOKUP(Výskyt[[#This Row],[Kód]],zostava9[],2,0),"")</f>
        <v>0</v>
      </c>
      <c r="V235" s="103">
        <f>IFERROR(VLOOKUP(Výskyt[[#This Row],[Kód]],zostava10[],2,0),"")</f>
        <v>0</v>
      </c>
      <c r="W235" s="90"/>
    </row>
    <row r="236" spans="1:23" x14ac:dyDescent="0.35">
      <c r="A236" s="90"/>
      <c r="B236" s="99">
        <v>4012</v>
      </c>
      <c r="C236" s="90" t="s">
        <v>392</v>
      </c>
      <c r="D236" s="90">
        <f>Cenník[[#This Row],[Kód]]</f>
        <v>4012</v>
      </c>
      <c r="E236" s="100">
        <v>0.12</v>
      </c>
      <c r="F236" s="90"/>
      <c r="G236" s="90" t="s">
        <v>393</v>
      </c>
      <c r="H236" s="90"/>
      <c r="I236" s="101">
        <f>Cenník[[#This Row],[Kód]]</f>
        <v>4012</v>
      </c>
      <c r="J236" s="102">
        <f>SUM(Výskyt[[#This Row],[1]:[10]])</f>
        <v>0</v>
      </c>
      <c r="K236" s="102" t="str">
        <f>IFERROR(RANK(Výskyt[[#This Row],[kód-P]],Výskyt[kód-P],1),"")</f>
        <v/>
      </c>
      <c r="L236" s="102" t="str">
        <f>IF(Výskyt[[#This Row],[ks]]&gt;0,Výskyt[[#This Row],[Kód]],"")</f>
        <v/>
      </c>
      <c r="M236" s="102" t="str">
        <f>IFERROR(VLOOKUP(Výskyt[[#This Row],[Kód]],zostava1[],2,0),"")</f>
        <v/>
      </c>
      <c r="N236" s="102" t="str">
        <f>IFERROR(VLOOKUP(Výskyt[[#This Row],[Kód]],zostava2[],2,0),"")</f>
        <v/>
      </c>
      <c r="O236" s="102" t="str">
        <f>IFERROR(VLOOKUP(Výskyt[[#This Row],[Kód]],zostava3[],2,0),"")</f>
        <v/>
      </c>
      <c r="P236" s="102" t="str">
        <f>IFERROR(VLOOKUP(Výskyt[[#This Row],[Kód]],zostava4[],2,0),"")</f>
        <v/>
      </c>
      <c r="Q236" s="102" t="str">
        <f>IFERROR(VLOOKUP(Výskyt[[#This Row],[Kód]],zostava5[],2,0),"")</f>
        <v/>
      </c>
      <c r="R236" s="102" t="str">
        <f>IFERROR(VLOOKUP(Výskyt[[#This Row],[Kód]],zostava6[],2,0),"")</f>
        <v/>
      </c>
      <c r="S236" s="102" t="str">
        <f>IFERROR(VLOOKUP(Výskyt[[#This Row],[Kód]],zostava7[],2,0),"")</f>
        <v/>
      </c>
      <c r="T236" s="102" t="str">
        <f>IFERROR(VLOOKUP(Výskyt[[#This Row],[Kód]],zostava8[],2,0),"")</f>
        <v/>
      </c>
      <c r="U236" s="102" t="str">
        <f>IFERROR(VLOOKUP(Výskyt[[#This Row],[Kód]],zostava9[],2,0),"")</f>
        <v/>
      </c>
      <c r="V236" s="103" t="str">
        <f>IFERROR(VLOOKUP(Výskyt[[#This Row],[Kód]],zostava10[],2,0),"")</f>
        <v/>
      </c>
      <c r="W236" s="90"/>
    </row>
    <row r="237" spans="1:23" x14ac:dyDescent="0.35">
      <c r="A237" s="90"/>
      <c r="B237" s="99">
        <v>4013</v>
      </c>
      <c r="C237" s="90" t="s">
        <v>394</v>
      </c>
      <c r="D237" s="90">
        <f>Cenník[[#This Row],[Kód]]</f>
        <v>4013</v>
      </c>
      <c r="E237" s="100">
        <v>0.12</v>
      </c>
      <c r="F237" s="90"/>
      <c r="G237" s="90" t="s">
        <v>395</v>
      </c>
      <c r="H237" s="90"/>
      <c r="I237" s="101">
        <f>Cenník[[#This Row],[Kód]]</f>
        <v>4013</v>
      </c>
      <c r="J237" s="102">
        <f>SUM(Výskyt[[#This Row],[1]:[10]])</f>
        <v>0</v>
      </c>
      <c r="K237" s="102" t="str">
        <f>IFERROR(RANK(Výskyt[[#This Row],[kód-P]],Výskyt[kód-P],1),"")</f>
        <v/>
      </c>
      <c r="L237" s="102" t="str">
        <f>IF(Výskyt[[#This Row],[ks]]&gt;0,Výskyt[[#This Row],[Kód]],"")</f>
        <v/>
      </c>
      <c r="M237" s="102" t="str">
        <f>IFERROR(VLOOKUP(Výskyt[[#This Row],[Kód]],zostava1[],2,0),"")</f>
        <v/>
      </c>
      <c r="N237" s="102" t="str">
        <f>IFERROR(VLOOKUP(Výskyt[[#This Row],[Kód]],zostava2[],2,0),"")</f>
        <v/>
      </c>
      <c r="O237" s="102" t="str">
        <f>IFERROR(VLOOKUP(Výskyt[[#This Row],[Kód]],zostava3[],2,0),"")</f>
        <v/>
      </c>
      <c r="P237" s="102" t="str">
        <f>IFERROR(VLOOKUP(Výskyt[[#This Row],[Kód]],zostava4[],2,0),"")</f>
        <v/>
      </c>
      <c r="Q237" s="102" t="str">
        <f>IFERROR(VLOOKUP(Výskyt[[#This Row],[Kód]],zostava5[],2,0),"")</f>
        <v/>
      </c>
      <c r="R237" s="102" t="str">
        <f>IFERROR(VLOOKUP(Výskyt[[#This Row],[Kód]],zostava6[],2,0),"")</f>
        <v/>
      </c>
      <c r="S237" s="102" t="str">
        <f>IFERROR(VLOOKUP(Výskyt[[#This Row],[Kód]],zostava7[],2,0),"")</f>
        <v/>
      </c>
      <c r="T237" s="102" t="str">
        <f>IFERROR(VLOOKUP(Výskyt[[#This Row],[Kód]],zostava8[],2,0),"")</f>
        <v/>
      </c>
      <c r="U237" s="102" t="str">
        <f>IFERROR(VLOOKUP(Výskyt[[#This Row],[Kód]],zostava9[],2,0),"")</f>
        <v/>
      </c>
      <c r="V237" s="103" t="str">
        <f>IFERROR(VLOOKUP(Výskyt[[#This Row],[Kód]],zostava10[],2,0),"")</f>
        <v/>
      </c>
      <c r="W237" s="90"/>
    </row>
    <row r="238" spans="1:23" x14ac:dyDescent="0.35">
      <c r="A238" s="90"/>
      <c r="B238" s="99">
        <v>4014</v>
      </c>
      <c r="C238" s="90" t="s">
        <v>396</v>
      </c>
      <c r="D238" s="90">
        <f>Cenník[[#This Row],[Kód]]</f>
        <v>4014</v>
      </c>
      <c r="E238" s="100">
        <v>0.55000000000000004</v>
      </c>
      <c r="F238" s="90"/>
      <c r="G238" s="90" t="s">
        <v>377</v>
      </c>
      <c r="H238" s="90"/>
      <c r="I238" s="101">
        <f>Cenník[[#This Row],[Kód]]</f>
        <v>4014</v>
      </c>
      <c r="J238" s="102">
        <f>SUM(Výskyt[[#This Row],[1]:[10]])</f>
        <v>0</v>
      </c>
      <c r="K238" s="102" t="str">
        <f>IFERROR(RANK(Výskyt[[#This Row],[kód-P]],Výskyt[kód-P],1),"")</f>
        <v/>
      </c>
      <c r="L238" s="102" t="str">
        <f>IF(Výskyt[[#This Row],[ks]]&gt;0,Výskyt[[#This Row],[Kód]],"")</f>
        <v/>
      </c>
      <c r="M238" s="102" t="str">
        <f>IFERROR(VLOOKUP(Výskyt[[#This Row],[Kód]],zostava1[],2,0),"")</f>
        <v/>
      </c>
      <c r="N238" s="102" t="str">
        <f>IFERROR(VLOOKUP(Výskyt[[#This Row],[Kód]],zostava2[],2,0),"")</f>
        <v/>
      </c>
      <c r="O238" s="102" t="str">
        <f>IFERROR(VLOOKUP(Výskyt[[#This Row],[Kód]],zostava3[],2,0),"")</f>
        <v/>
      </c>
      <c r="P238" s="102" t="str">
        <f>IFERROR(VLOOKUP(Výskyt[[#This Row],[Kód]],zostava4[],2,0),"")</f>
        <v/>
      </c>
      <c r="Q238" s="102" t="str">
        <f>IFERROR(VLOOKUP(Výskyt[[#This Row],[Kód]],zostava5[],2,0),"")</f>
        <v/>
      </c>
      <c r="R238" s="102" t="str">
        <f>IFERROR(VLOOKUP(Výskyt[[#This Row],[Kód]],zostava6[],2,0),"")</f>
        <v/>
      </c>
      <c r="S238" s="102" t="str">
        <f>IFERROR(VLOOKUP(Výskyt[[#This Row],[Kód]],zostava7[],2,0),"")</f>
        <v/>
      </c>
      <c r="T238" s="102" t="str">
        <f>IFERROR(VLOOKUP(Výskyt[[#This Row],[Kód]],zostava8[],2,0),"")</f>
        <v/>
      </c>
      <c r="U238" s="102" t="str">
        <f>IFERROR(VLOOKUP(Výskyt[[#This Row],[Kód]],zostava9[],2,0),"")</f>
        <v/>
      </c>
      <c r="V238" s="103" t="str">
        <f>IFERROR(VLOOKUP(Výskyt[[#This Row],[Kód]],zostava10[],2,0),"")</f>
        <v/>
      </c>
      <c r="W238" s="90"/>
    </row>
    <row r="239" spans="1:23" x14ac:dyDescent="0.35">
      <c r="A239" s="90"/>
      <c r="B239" s="99">
        <v>4015</v>
      </c>
      <c r="C239" s="90" t="s">
        <v>397</v>
      </c>
      <c r="D239" s="90">
        <f>Cenník[[#This Row],[Kód]]</f>
        <v>4015</v>
      </c>
      <c r="E239" s="100">
        <v>0.54</v>
      </c>
      <c r="F239" s="90"/>
      <c r="G239" s="90" t="s">
        <v>378</v>
      </c>
      <c r="H239" s="90"/>
      <c r="I239" s="101">
        <f>Cenník[[#This Row],[Kód]]</f>
        <v>4015</v>
      </c>
      <c r="J239" s="102">
        <f>SUM(Výskyt[[#This Row],[1]:[10]])</f>
        <v>0</v>
      </c>
      <c r="K239" s="102" t="str">
        <f>IFERROR(RANK(Výskyt[[#This Row],[kód-P]],Výskyt[kód-P],1),"")</f>
        <v/>
      </c>
      <c r="L239" s="102" t="str">
        <f>IF(Výskyt[[#This Row],[ks]]&gt;0,Výskyt[[#This Row],[Kód]],"")</f>
        <v/>
      </c>
      <c r="M239" s="102" t="str">
        <f>IFERROR(VLOOKUP(Výskyt[[#This Row],[Kód]],zostava1[],2,0),"")</f>
        <v/>
      </c>
      <c r="N239" s="102" t="str">
        <f>IFERROR(VLOOKUP(Výskyt[[#This Row],[Kód]],zostava2[],2,0),"")</f>
        <v/>
      </c>
      <c r="O239" s="102" t="str">
        <f>IFERROR(VLOOKUP(Výskyt[[#This Row],[Kód]],zostava3[],2,0),"")</f>
        <v/>
      </c>
      <c r="P239" s="102" t="str">
        <f>IFERROR(VLOOKUP(Výskyt[[#This Row],[Kód]],zostava4[],2,0),"")</f>
        <v/>
      </c>
      <c r="Q239" s="102" t="str">
        <f>IFERROR(VLOOKUP(Výskyt[[#This Row],[Kód]],zostava5[],2,0),"")</f>
        <v/>
      </c>
      <c r="R239" s="102" t="str">
        <f>IFERROR(VLOOKUP(Výskyt[[#This Row],[Kód]],zostava6[],2,0),"")</f>
        <v/>
      </c>
      <c r="S239" s="102" t="str">
        <f>IFERROR(VLOOKUP(Výskyt[[#This Row],[Kód]],zostava7[],2,0),"")</f>
        <v/>
      </c>
      <c r="T239" s="102" t="str">
        <f>IFERROR(VLOOKUP(Výskyt[[#This Row],[Kód]],zostava8[],2,0),"")</f>
        <v/>
      </c>
      <c r="U239" s="102" t="str">
        <f>IFERROR(VLOOKUP(Výskyt[[#This Row],[Kód]],zostava9[],2,0),"")</f>
        <v/>
      </c>
      <c r="V239" s="103" t="str">
        <f>IFERROR(VLOOKUP(Výskyt[[#This Row],[Kód]],zostava10[],2,0),"")</f>
        <v/>
      </c>
      <c r="W239" s="90"/>
    </row>
    <row r="240" spans="1:23" x14ac:dyDescent="0.35">
      <c r="A240" s="90"/>
      <c r="B240" s="99">
        <v>4016</v>
      </c>
      <c r="C240" s="90" t="s">
        <v>398</v>
      </c>
      <c r="D240" s="90">
        <f>Cenník[[#This Row],[Kód]]</f>
        <v>4016</v>
      </c>
      <c r="E240" s="100">
        <v>0.54</v>
      </c>
      <c r="F240" s="90"/>
      <c r="G240" s="90" t="s">
        <v>379</v>
      </c>
      <c r="H240" s="90"/>
      <c r="I240" s="101">
        <f>Cenník[[#This Row],[Kód]]</f>
        <v>4016</v>
      </c>
      <c r="J240" s="102">
        <f>SUM(Výskyt[[#This Row],[1]:[10]])</f>
        <v>0</v>
      </c>
      <c r="K240" s="102" t="str">
        <f>IFERROR(RANK(Výskyt[[#This Row],[kód-P]],Výskyt[kód-P],1),"")</f>
        <v/>
      </c>
      <c r="L240" s="102" t="str">
        <f>IF(Výskyt[[#This Row],[ks]]&gt;0,Výskyt[[#This Row],[Kód]],"")</f>
        <v/>
      </c>
      <c r="M240" s="102" t="str">
        <f>IFERROR(VLOOKUP(Výskyt[[#This Row],[Kód]],zostava1[],2,0),"")</f>
        <v/>
      </c>
      <c r="N240" s="102" t="str">
        <f>IFERROR(VLOOKUP(Výskyt[[#This Row],[Kód]],zostava2[],2,0),"")</f>
        <v/>
      </c>
      <c r="O240" s="102" t="str">
        <f>IFERROR(VLOOKUP(Výskyt[[#This Row],[Kód]],zostava3[],2,0),"")</f>
        <v/>
      </c>
      <c r="P240" s="102" t="str">
        <f>IFERROR(VLOOKUP(Výskyt[[#This Row],[Kód]],zostava4[],2,0),"")</f>
        <v/>
      </c>
      <c r="Q240" s="102" t="str">
        <f>IFERROR(VLOOKUP(Výskyt[[#This Row],[Kód]],zostava5[],2,0),"")</f>
        <v/>
      </c>
      <c r="R240" s="102" t="str">
        <f>IFERROR(VLOOKUP(Výskyt[[#This Row],[Kód]],zostava6[],2,0),"")</f>
        <v/>
      </c>
      <c r="S240" s="102" t="str">
        <f>IFERROR(VLOOKUP(Výskyt[[#This Row],[Kód]],zostava7[],2,0),"")</f>
        <v/>
      </c>
      <c r="T240" s="102" t="str">
        <f>IFERROR(VLOOKUP(Výskyt[[#This Row],[Kód]],zostava8[],2,0),"")</f>
        <v/>
      </c>
      <c r="U240" s="102" t="str">
        <f>IFERROR(VLOOKUP(Výskyt[[#This Row],[Kód]],zostava9[],2,0),"")</f>
        <v/>
      </c>
      <c r="V240" s="103" t="str">
        <f>IFERROR(VLOOKUP(Výskyt[[#This Row],[Kód]],zostava10[],2,0),"")</f>
        <v/>
      </c>
      <c r="W240" s="90"/>
    </row>
    <row r="241" spans="1:23" x14ac:dyDescent="0.35">
      <c r="A241" s="90"/>
      <c r="B241" s="99">
        <v>4017</v>
      </c>
      <c r="C241" s="90" t="s">
        <v>399</v>
      </c>
      <c r="D241" s="90">
        <f>Cenník[[#This Row],[Kód]]</f>
        <v>4017</v>
      </c>
      <c r="E241" s="100">
        <v>0.54</v>
      </c>
      <c r="F241" s="90"/>
      <c r="G241" s="90" t="s">
        <v>400</v>
      </c>
      <c r="H241" s="90"/>
      <c r="I241" s="101">
        <f>Cenník[[#This Row],[Kód]]</f>
        <v>4017</v>
      </c>
      <c r="J241" s="102">
        <f>SUM(Výskyt[[#This Row],[1]:[10]])</f>
        <v>0</v>
      </c>
      <c r="K241" s="102" t="str">
        <f>IFERROR(RANK(Výskyt[[#This Row],[kód-P]],Výskyt[kód-P],1),"")</f>
        <v/>
      </c>
      <c r="L241" s="102" t="str">
        <f>IF(Výskyt[[#This Row],[ks]]&gt;0,Výskyt[[#This Row],[Kód]],"")</f>
        <v/>
      </c>
      <c r="M241" s="102" t="str">
        <f>IFERROR(VLOOKUP(Výskyt[[#This Row],[Kód]],zostava1[],2,0),"")</f>
        <v/>
      </c>
      <c r="N241" s="102" t="str">
        <f>IFERROR(VLOOKUP(Výskyt[[#This Row],[Kód]],zostava2[],2,0),"")</f>
        <v/>
      </c>
      <c r="O241" s="102" t="str">
        <f>IFERROR(VLOOKUP(Výskyt[[#This Row],[Kód]],zostava3[],2,0),"")</f>
        <v/>
      </c>
      <c r="P241" s="102" t="str">
        <f>IFERROR(VLOOKUP(Výskyt[[#This Row],[Kód]],zostava4[],2,0),"")</f>
        <v/>
      </c>
      <c r="Q241" s="102" t="str">
        <f>IFERROR(VLOOKUP(Výskyt[[#This Row],[Kód]],zostava5[],2,0),"")</f>
        <v/>
      </c>
      <c r="R241" s="102" t="str">
        <f>IFERROR(VLOOKUP(Výskyt[[#This Row],[Kód]],zostava6[],2,0),"")</f>
        <v/>
      </c>
      <c r="S241" s="102" t="str">
        <f>IFERROR(VLOOKUP(Výskyt[[#This Row],[Kód]],zostava7[],2,0),"")</f>
        <v/>
      </c>
      <c r="T241" s="102" t="str">
        <f>IFERROR(VLOOKUP(Výskyt[[#This Row],[Kód]],zostava8[],2,0),"")</f>
        <v/>
      </c>
      <c r="U241" s="102" t="str">
        <f>IFERROR(VLOOKUP(Výskyt[[#This Row],[Kód]],zostava9[],2,0),"")</f>
        <v/>
      </c>
      <c r="V241" s="103" t="str">
        <f>IFERROR(VLOOKUP(Výskyt[[#This Row],[Kód]],zostava10[],2,0),"")</f>
        <v/>
      </c>
      <c r="W241" s="90"/>
    </row>
    <row r="242" spans="1:23" x14ac:dyDescent="0.35">
      <c r="A242" s="90"/>
      <c r="B242" s="99">
        <v>4018</v>
      </c>
      <c r="C242" s="90" t="s">
        <v>401</v>
      </c>
      <c r="D242" s="90">
        <f>Cenník[[#This Row],[Kód]]</f>
        <v>4018</v>
      </c>
      <c r="E242" s="100">
        <v>0.54</v>
      </c>
      <c r="F242" s="90"/>
      <c r="G242" s="90" t="s">
        <v>402</v>
      </c>
      <c r="H242" s="90"/>
      <c r="I242" s="101">
        <f>Cenník[[#This Row],[Kód]]</f>
        <v>4018</v>
      </c>
      <c r="J242" s="102">
        <f>SUM(Výskyt[[#This Row],[1]:[10]])</f>
        <v>0</v>
      </c>
      <c r="K242" s="102" t="str">
        <f>IFERROR(RANK(Výskyt[[#This Row],[kód-P]],Výskyt[kód-P],1),"")</f>
        <v/>
      </c>
      <c r="L242" s="102" t="str">
        <f>IF(Výskyt[[#This Row],[ks]]&gt;0,Výskyt[[#This Row],[Kód]],"")</f>
        <v/>
      </c>
      <c r="M242" s="102" t="str">
        <f>IFERROR(VLOOKUP(Výskyt[[#This Row],[Kód]],zostava1[],2,0),"")</f>
        <v/>
      </c>
      <c r="N242" s="102" t="str">
        <f>IFERROR(VLOOKUP(Výskyt[[#This Row],[Kód]],zostava2[],2,0),"")</f>
        <v/>
      </c>
      <c r="O242" s="102" t="str">
        <f>IFERROR(VLOOKUP(Výskyt[[#This Row],[Kód]],zostava3[],2,0),"")</f>
        <v/>
      </c>
      <c r="P242" s="102" t="str">
        <f>IFERROR(VLOOKUP(Výskyt[[#This Row],[Kód]],zostava4[],2,0),"")</f>
        <v/>
      </c>
      <c r="Q242" s="102" t="str">
        <f>IFERROR(VLOOKUP(Výskyt[[#This Row],[Kód]],zostava5[],2,0),"")</f>
        <v/>
      </c>
      <c r="R242" s="102" t="str">
        <f>IFERROR(VLOOKUP(Výskyt[[#This Row],[Kód]],zostava6[],2,0),"")</f>
        <v/>
      </c>
      <c r="S242" s="102" t="str">
        <f>IFERROR(VLOOKUP(Výskyt[[#This Row],[Kód]],zostava7[],2,0),"")</f>
        <v/>
      </c>
      <c r="T242" s="102" t="str">
        <f>IFERROR(VLOOKUP(Výskyt[[#This Row],[Kód]],zostava8[],2,0),"")</f>
        <v/>
      </c>
      <c r="U242" s="102" t="str">
        <f>IFERROR(VLOOKUP(Výskyt[[#This Row],[Kód]],zostava9[],2,0),"")</f>
        <v/>
      </c>
      <c r="V242" s="103" t="str">
        <f>IFERROR(VLOOKUP(Výskyt[[#This Row],[Kód]],zostava10[],2,0),"")</f>
        <v/>
      </c>
      <c r="W242" s="90"/>
    </row>
    <row r="243" spans="1:23" x14ac:dyDescent="0.35">
      <c r="A243" s="90"/>
      <c r="B243" s="99">
        <v>4019</v>
      </c>
      <c r="C243" s="90" t="s">
        <v>403</v>
      </c>
      <c r="D243" s="90">
        <f>Cenník[[#This Row],[Kód]]</f>
        <v>4019</v>
      </c>
      <c r="E243" s="100">
        <v>2.34</v>
      </c>
      <c r="F243" s="90"/>
      <c r="G243" s="90" t="s">
        <v>404</v>
      </c>
      <c r="H243" s="90"/>
      <c r="I243" s="101">
        <f>Cenník[[#This Row],[Kód]]</f>
        <v>4019</v>
      </c>
      <c r="J243" s="102">
        <f>SUM(Výskyt[[#This Row],[1]:[10]])</f>
        <v>0</v>
      </c>
      <c r="K243" s="102" t="str">
        <f>IFERROR(RANK(Výskyt[[#This Row],[kód-P]],Výskyt[kód-P],1),"")</f>
        <v/>
      </c>
      <c r="L243" s="102" t="str">
        <f>IF(Výskyt[[#This Row],[ks]]&gt;0,Výskyt[[#This Row],[Kód]],"")</f>
        <v/>
      </c>
      <c r="M243" s="102" t="str">
        <f>IFERROR(VLOOKUP(Výskyt[[#This Row],[Kód]],zostava1[],2,0),"")</f>
        <v/>
      </c>
      <c r="N243" s="102" t="str">
        <f>IFERROR(VLOOKUP(Výskyt[[#This Row],[Kód]],zostava2[],2,0),"")</f>
        <v/>
      </c>
      <c r="O243" s="102" t="str">
        <f>IFERROR(VLOOKUP(Výskyt[[#This Row],[Kód]],zostava3[],2,0),"")</f>
        <v/>
      </c>
      <c r="P243" s="102" t="str">
        <f>IFERROR(VLOOKUP(Výskyt[[#This Row],[Kód]],zostava4[],2,0),"")</f>
        <v/>
      </c>
      <c r="Q243" s="102" t="str">
        <f>IFERROR(VLOOKUP(Výskyt[[#This Row],[Kód]],zostava5[],2,0),"")</f>
        <v/>
      </c>
      <c r="R243" s="102" t="str">
        <f>IFERROR(VLOOKUP(Výskyt[[#This Row],[Kód]],zostava6[],2,0),"")</f>
        <v/>
      </c>
      <c r="S243" s="102" t="str">
        <f>IFERROR(VLOOKUP(Výskyt[[#This Row],[Kód]],zostava7[],2,0),"")</f>
        <v/>
      </c>
      <c r="T243" s="102" t="str">
        <f>IFERROR(VLOOKUP(Výskyt[[#This Row],[Kód]],zostava8[],2,0),"")</f>
        <v/>
      </c>
      <c r="U243" s="102" t="str">
        <f>IFERROR(VLOOKUP(Výskyt[[#This Row],[Kód]],zostava9[],2,0),"")</f>
        <v/>
      </c>
      <c r="V243" s="103" t="str">
        <f>IFERROR(VLOOKUP(Výskyt[[#This Row],[Kód]],zostava10[],2,0),"")</f>
        <v/>
      </c>
      <c r="W243" s="90"/>
    </row>
    <row r="244" spans="1:23" x14ac:dyDescent="0.35">
      <c r="A244" s="90"/>
      <c r="B244" s="99">
        <v>4020</v>
      </c>
      <c r="C244" s="90" t="s">
        <v>405</v>
      </c>
      <c r="D244" s="90">
        <f>Cenník[[#This Row],[Kód]]</f>
        <v>4020</v>
      </c>
      <c r="E244" s="100">
        <v>1.06</v>
      </c>
      <c r="F244" s="90"/>
      <c r="G244" s="90" t="s">
        <v>399</v>
      </c>
      <c r="H244" s="90"/>
      <c r="I244" s="101">
        <f>Cenník[[#This Row],[Kód]]</f>
        <v>4020</v>
      </c>
      <c r="J244" s="102">
        <f>SUM(Výskyt[[#This Row],[1]:[10]])</f>
        <v>0</v>
      </c>
      <c r="K244" s="102" t="str">
        <f>IFERROR(RANK(Výskyt[[#This Row],[kód-P]],Výskyt[kód-P],1),"")</f>
        <v/>
      </c>
      <c r="L244" s="102" t="str">
        <f>IF(Výskyt[[#This Row],[ks]]&gt;0,Výskyt[[#This Row],[Kód]],"")</f>
        <v/>
      </c>
      <c r="M244" s="102" t="str">
        <f>IFERROR(VLOOKUP(Výskyt[[#This Row],[Kód]],zostava1[],2,0),"")</f>
        <v/>
      </c>
      <c r="N244" s="102" t="str">
        <f>IFERROR(VLOOKUP(Výskyt[[#This Row],[Kód]],zostava2[],2,0),"")</f>
        <v/>
      </c>
      <c r="O244" s="102" t="str">
        <f>IFERROR(VLOOKUP(Výskyt[[#This Row],[Kód]],zostava3[],2,0),"")</f>
        <v/>
      </c>
      <c r="P244" s="102" t="str">
        <f>IFERROR(VLOOKUP(Výskyt[[#This Row],[Kód]],zostava4[],2,0),"")</f>
        <v/>
      </c>
      <c r="Q244" s="102" t="str">
        <f>IFERROR(VLOOKUP(Výskyt[[#This Row],[Kód]],zostava5[],2,0),"")</f>
        <v/>
      </c>
      <c r="R244" s="102" t="str">
        <f>IFERROR(VLOOKUP(Výskyt[[#This Row],[Kód]],zostava6[],2,0),"")</f>
        <v/>
      </c>
      <c r="S244" s="102" t="str">
        <f>IFERROR(VLOOKUP(Výskyt[[#This Row],[Kód]],zostava7[],2,0),"")</f>
        <v/>
      </c>
      <c r="T244" s="102" t="str">
        <f>IFERROR(VLOOKUP(Výskyt[[#This Row],[Kód]],zostava8[],2,0),"")</f>
        <v/>
      </c>
      <c r="U244" s="102" t="str">
        <f>IFERROR(VLOOKUP(Výskyt[[#This Row],[Kód]],zostava9[],2,0),"")</f>
        <v/>
      </c>
      <c r="V244" s="103" t="str">
        <f>IFERROR(VLOOKUP(Výskyt[[#This Row],[Kód]],zostava10[],2,0),"")</f>
        <v/>
      </c>
      <c r="W244" s="90"/>
    </row>
    <row r="245" spans="1:23" x14ac:dyDescent="0.35">
      <c r="A245" s="90"/>
      <c r="B245" s="99">
        <v>4024</v>
      </c>
      <c r="C245" s="90" t="s">
        <v>406</v>
      </c>
      <c r="D245" s="90">
        <f>Cenník[[#This Row],[Kód]]</f>
        <v>4024</v>
      </c>
      <c r="E245" s="100">
        <v>2.68</v>
      </c>
      <c r="F245" s="90"/>
      <c r="G245" s="90" t="s">
        <v>401</v>
      </c>
      <c r="H245" s="90"/>
      <c r="I245" s="101">
        <f>Cenník[[#This Row],[Kód]]</f>
        <v>4024</v>
      </c>
      <c r="J245" s="102">
        <f>SUM(Výskyt[[#This Row],[1]:[10]])</f>
        <v>0</v>
      </c>
      <c r="K245" s="102" t="str">
        <f>IFERROR(RANK(Výskyt[[#This Row],[kód-P]],Výskyt[kód-P],1),"")</f>
        <v/>
      </c>
      <c r="L245" s="102" t="str">
        <f>IF(Výskyt[[#This Row],[ks]]&gt;0,Výskyt[[#This Row],[Kód]],"")</f>
        <v/>
      </c>
      <c r="M245" s="102" t="str">
        <f>IFERROR(VLOOKUP(Výskyt[[#This Row],[Kód]],zostava1[],2,0),"")</f>
        <v/>
      </c>
      <c r="N245" s="102" t="str">
        <f>IFERROR(VLOOKUP(Výskyt[[#This Row],[Kód]],zostava2[],2,0),"")</f>
        <v/>
      </c>
      <c r="O245" s="102" t="str">
        <f>IFERROR(VLOOKUP(Výskyt[[#This Row],[Kód]],zostava3[],2,0),"")</f>
        <v/>
      </c>
      <c r="P245" s="102" t="str">
        <f>IFERROR(VLOOKUP(Výskyt[[#This Row],[Kód]],zostava4[],2,0),"")</f>
        <v/>
      </c>
      <c r="Q245" s="102" t="str">
        <f>IFERROR(VLOOKUP(Výskyt[[#This Row],[Kód]],zostava5[],2,0),"")</f>
        <v/>
      </c>
      <c r="R245" s="102" t="str">
        <f>IFERROR(VLOOKUP(Výskyt[[#This Row],[Kód]],zostava6[],2,0),"")</f>
        <v/>
      </c>
      <c r="S245" s="102" t="str">
        <f>IFERROR(VLOOKUP(Výskyt[[#This Row],[Kód]],zostava7[],2,0),"")</f>
        <v/>
      </c>
      <c r="T245" s="102" t="str">
        <f>IFERROR(VLOOKUP(Výskyt[[#This Row],[Kód]],zostava8[],2,0),"")</f>
        <v/>
      </c>
      <c r="U245" s="102" t="str">
        <f>IFERROR(VLOOKUP(Výskyt[[#This Row],[Kód]],zostava9[],2,0),"")</f>
        <v/>
      </c>
      <c r="V245" s="103" t="str">
        <f>IFERROR(VLOOKUP(Výskyt[[#This Row],[Kód]],zostava10[],2,0),"")</f>
        <v/>
      </c>
      <c r="W245" s="90"/>
    </row>
    <row r="246" spans="1:23" x14ac:dyDescent="0.35">
      <c r="A246" s="90"/>
      <c r="B246" s="99">
        <v>4025</v>
      </c>
      <c r="C246" s="90" t="s">
        <v>407</v>
      </c>
      <c r="D246" s="90">
        <f>Cenník[[#This Row],[Kód]]</f>
        <v>4025</v>
      </c>
      <c r="E246" s="100">
        <v>2.68</v>
      </c>
      <c r="F246" s="90"/>
      <c r="G246" s="90" t="s">
        <v>397</v>
      </c>
      <c r="H246" s="90"/>
      <c r="I246" s="101">
        <f>Cenník[[#This Row],[Kód]]</f>
        <v>4025</v>
      </c>
      <c r="J246" s="102">
        <f>SUM(Výskyt[[#This Row],[1]:[10]])</f>
        <v>0</v>
      </c>
      <c r="K246" s="102" t="str">
        <f>IFERROR(RANK(Výskyt[[#This Row],[kód-P]],Výskyt[kód-P],1),"")</f>
        <v/>
      </c>
      <c r="L246" s="102" t="str">
        <f>IF(Výskyt[[#This Row],[ks]]&gt;0,Výskyt[[#This Row],[Kód]],"")</f>
        <v/>
      </c>
      <c r="M246" s="102" t="str">
        <f>IFERROR(VLOOKUP(Výskyt[[#This Row],[Kód]],zostava1[],2,0),"")</f>
        <v/>
      </c>
      <c r="N246" s="102" t="str">
        <f>IFERROR(VLOOKUP(Výskyt[[#This Row],[Kód]],zostava2[],2,0),"")</f>
        <v/>
      </c>
      <c r="O246" s="102" t="str">
        <f>IFERROR(VLOOKUP(Výskyt[[#This Row],[Kód]],zostava3[],2,0),"")</f>
        <v/>
      </c>
      <c r="P246" s="102" t="str">
        <f>IFERROR(VLOOKUP(Výskyt[[#This Row],[Kód]],zostava4[],2,0),"")</f>
        <v/>
      </c>
      <c r="Q246" s="102" t="str">
        <f>IFERROR(VLOOKUP(Výskyt[[#This Row],[Kód]],zostava5[],2,0),"")</f>
        <v/>
      </c>
      <c r="R246" s="102" t="str">
        <f>IFERROR(VLOOKUP(Výskyt[[#This Row],[Kód]],zostava6[],2,0),"")</f>
        <v/>
      </c>
      <c r="S246" s="102" t="str">
        <f>IFERROR(VLOOKUP(Výskyt[[#This Row],[Kód]],zostava7[],2,0),"")</f>
        <v/>
      </c>
      <c r="T246" s="102" t="str">
        <f>IFERROR(VLOOKUP(Výskyt[[#This Row],[Kód]],zostava8[],2,0),"")</f>
        <v/>
      </c>
      <c r="U246" s="102" t="str">
        <f>IFERROR(VLOOKUP(Výskyt[[#This Row],[Kód]],zostava9[],2,0),"")</f>
        <v/>
      </c>
      <c r="V246" s="103" t="str">
        <f>IFERROR(VLOOKUP(Výskyt[[#This Row],[Kód]],zostava10[],2,0),"")</f>
        <v/>
      </c>
      <c r="W246" s="90"/>
    </row>
    <row r="247" spans="1:23" x14ac:dyDescent="0.35">
      <c r="A247" s="90"/>
      <c r="B247" s="99">
        <v>4026</v>
      </c>
      <c r="C247" s="90" t="s">
        <v>408</v>
      </c>
      <c r="D247" s="90">
        <f>Cenník[[#This Row],[Kód]]</f>
        <v>4026</v>
      </c>
      <c r="E247" s="100">
        <v>2.68</v>
      </c>
      <c r="F247" s="90"/>
      <c r="G247" s="90" t="s">
        <v>403</v>
      </c>
      <c r="H247" s="90"/>
      <c r="I247" s="101">
        <f>Cenník[[#This Row],[Kód]]</f>
        <v>4026</v>
      </c>
      <c r="J247" s="102">
        <f>SUM(Výskyt[[#This Row],[1]:[10]])</f>
        <v>0</v>
      </c>
      <c r="K247" s="102" t="str">
        <f>IFERROR(RANK(Výskyt[[#This Row],[kód-P]],Výskyt[kód-P],1),"")</f>
        <v/>
      </c>
      <c r="L247" s="102" t="str">
        <f>IF(Výskyt[[#This Row],[ks]]&gt;0,Výskyt[[#This Row],[Kód]],"")</f>
        <v/>
      </c>
      <c r="M247" s="102" t="str">
        <f>IFERROR(VLOOKUP(Výskyt[[#This Row],[Kód]],zostava1[],2,0),"")</f>
        <v/>
      </c>
      <c r="N247" s="102" t="str">
        <f>IFERROR(VLOOKUP(Výskyt[[#This Row],[Kód]],zostava2[],2,0),"")</f>
        <v/>
      </c>
      <c r="O247" s="102" t="str">
        <f>IFERROR(VLOOKUP(Výskyt[[#This Row],[Kód]],zostava3[],2,0),"")</f>
        <v/>
      </c>
      <c r="P247" s="102" t="str">
        <f>IFERROR(VLOOKUP(Výskyt[[#This Row],[Kód]],zostava4[],2,0),"")</f>
        <v/>
      </c>
      <c r="Q247" s="102" t="str">
        <f>IFERROR(VLOOKUP(Výskyt[[#This Row],[Kód]],zostava5[],2,0),"")</f>
        <v/>
      </c>
      <c r="R247" s="102" t="str">
        <f>IFERROR(VLOOKUP(Výskyt[[#This Row],[Kód]],zostava6[],2,0),"")</f>
        <v/>
      </c>
      <c r="S247" s="102" t="str">
        <f>IFERROR(VLOOKUP(Výskyt[[#This Row],[Kód]],zostava7[],2,0),"")</f>
        <v/>
      </c>
      <c r="T247" s="102" t="str">
        <f>IFERROR(VLOOKUP(Výskyt[[#This Row],[Kód]],zostava8[],2,0),"")</f>
        <v/>
      </c>
      <c r="U247" s="102" t="str">
        <f>IFERROR(VLOOKUP(Výskyt[[#This Row],[Kód]],zostava9[],2,0),"")</f>
        <v/>
      </c>
      <c r="V247" s="103" t="str">
        <f>IFERROR(VLOOKUP(Výskyt[[#This Row],[Kód]],zostava10[],2,0),"")</f>
        <v/>
      </c>
      <c r="W247" s="90"/>
    </row>
    <row r="248" spans="1:23" x14ac:dyDescent="0.35">
      <c r="A248" s="90"/>
      <c r="B248" s="99">
        <v>4027</v>
      </c>
      <c r="C248" s="90" t="s">
        <v>409</v>
      </c>
      <c r="D248" s="90">
        <f>Cenník[[#This Row],[Kód]]</f>
        <v>4027</v>
      </c>
      <c r="E248" s="100">
        <v>2.68</v>
      </c>
      <c r="F248" s="90"/>
      <c r="G248" s="90" t="s">
        <v>398</v>
      </c>
      <c r="H248" s="90"/>
      <c r="I248" s="101">
        <f>Cenník[[#This Row],[Kód]]</f>
        <v>4027</v>
      </c>
      <c r="J248" s="102">
        <f>SUM(Výskyt[[#This Row],[1]:[10]])</f>
        <v>0</v>
      </c>
      <c r="K248" s="102" t="str">
        <f>IFERROR(RANK(Výskyt[[#This Row],[kód-P]],Výskyt[kód-P],1),"")</f>
        <v/>
      </c>
      <c r="L248" s="102" t="str">
        <f>IF(Výskyt[[#This Row],[ks]]&gt;0,Výskyt[[#This Row],[Kód]],"")</f>
        <v/>
      </c>
      <c r="M248" s="102" t="str">
        <f>IFERROR(VLOOKUP(Výskyt[[#This Row],[Kód]],zostava1[],2,0),"")</f>
        <v/>
      </c>
      <c r="N248" s="102" t="str">
        <f>IFERROR(VLOOKUP(Výskyt[[#This Row],[Kód]],zostava2[],2,0),"")</f>
        <v/>
      </c>
      <c r="O248" s="102" t="str">
        <f>IFERROR(VLOOKUP(Výskyt[[#This Row],[Kód]],zostava3[],2,0),"")</f>
        <v/>
      </c>
      <c r="P248" s="102" t="str">
        <f>IFERROR(VLOOKUP(Výskyt[[#This Row],[Kód]],zostava4[],2,0),"")</f>
        <v/>
      </c>
      <c r="Q248" s="102" t="str">
        <f>IFERROR(VLOOKUP(Výskyt[[#This Row],[Kód]],zostava5[],2,0),"")</f>
        <v/>
      </c>
      <c r="R248" s="102" t="str">
        <f>IFERROR(VLOOKUP(Výskyt[[#This Row],[Kód]],zostava6[],2,0),"")</f>
        <v/>
      </c>
      <c r="S248" s="102" t="str">
        <f>IFERROR(VLOOKUP(Výskyt[[#This Row],[Kód]],zostava7[],2,0),"")</f>
        <v/>
      </c>
      <c r="T248" s="102" t="str">
        <f>IFERROR(VLOOKUP(Výskyt[[#This Row],[Kód]],zostava8[],2,0),"")</f>
        <v/>
      </c>
      <c r="U248" s="102" t="str">
        <f>IFERROR(VLOOKUP(Výskyt[[#This Row],[Kód]],zostava9[],2,0),"")</f>
        <v/>
      </c>
      <c r="V248" s="103" t="str">
        <f>IFERROR(VLOOKUP(Výskyt[[#This Row],[Kód]],zostava10[],2,0),"")</f>
        <v/>
      </c>
      <c r="W248" s="90"/>
    </row>
    <row r="249" spans="1:23" x14ac:dyDescent="0.35">
      <c r="A249" s="90"/>
      <c r="B249" s="99">
        <v>4030</v>
      </c>
      <c r="C249" s="90" t="s">
        <v>410</v>
      </c>
      <c r="D249" s="90">
        <f>Cenník[[#This Row],[Kód]]</f>
        <v>4030</v>
      </c>
      <c r="E249" s="100">
        <v>0.28999999999999998</v>
      </c>
      <c r="F249" s="90"/>
      <c r="G249" s="90" t="s">
        <v>405</v>
      </c>
      <c r="H249" s="90"/>
      <c r="I249" s="101">
        <f>Cenník[[#This Row],[Kód]]</f>
        <v>4030</v>
      </c>
      <c r="J249" s="102">
        <f>SUM(Výskyt[[#This Row],[1]:[10]])</f>
        <v>0</v>
      </c>
      <c r="K249" s="102" t="str">
        <f>IFERROR(RANK(Výskyt[[#This Row],[kód-P]],Výskyt[kód-P],1),"")</f>
        <v/>
      </c>
      <c r="L249" s="102" t="str">
        <f>IF(Výskyt[[#This Row],[ks]]&gt;0,Výskyt[[#This Row],[Kód]],"")</f>
        <v/>
      </c>
      <c r="M249" s="102" t="str">
        <f>IFERROR(VLOOKUP(Výskyt[[#This Row],[Kód]],zostava1[],2,0),"")</f>
        <v/>
      </c>
      <c r="N249" s="102" t="str">
        <f>IFERROR(VLOOKUP(Výskyt[[#This Row],[Kód]],zostava2[],2,0),"")</f>
        <v/>
      </c>
      <c r="O249" s="102" t="str">
        <f>IFERROR(VLOOKUP(Výskyt[[#This Row],[Kód]],zostava3[],2,0),"")</f>
        <v/>
      </c>
      <c r="P249" s="102" t="str">
        <f>IFERROR(VLOOKUP(Výskyt[[#This Row],[Kód]],zostava4[],2,0),"")</f>
        <v/>
      </c>
      <c r="Q249" s="102" t="str">
        <f>IFERROR(VLOOKUP(Výskyt[[#This Row],[Kód]],zostava5[],2,0),"")</f>
        <v/>
      </c>
      <c r="R249" s="102" t="str">
        <f>IFERROR(VLOOKUP(Výskyt[[#This Row],[Kód]],zostava6[],2,0),"")</f>
        <v/>
      </c>
      <c r="S249" s="102" t="str">
        <f>IFERROR(VLOOKUP(Výskyt[[#This Row],[Kód]],zostava7[],2,0),"")</f>
        <v/>
      </c>
      <c r="T249" s="102" t="str">
        <f>IFERROR(VLOOKUP(Výskyt[[#This Row],[Kód]],zostava8[],2,0),"")</f>
        <v/>
      </c>
      <c r="U249" s="102" t="str">
        <f>IFERROR(VLOOKUP(Výskyt[[#This Row],[Kód]],zostava9[],2,0),"")</f>
        <v/>
      </c>
      <c r="V249" s="103" t="str">
        <f>IFERROR(VLOOKUP(Výskyt[[#This Row],[Kód]],zostava10[],2,0),"")</f>
        <v/>
      </c>
      <c r="W249" s="90"/>
    </row>
    <row r="250" spans="1:23" x14ac:dyDescent="0.35">
      <c r="A250" s="90"/>
      <c r="B250" s="99">
        <v>4032</v>
      </c>
      <c r="C250" s="90" t="s">
        <v>411</v>
      </c>
      <c r="D250" s="90">
        <f>Cenník[[#This Row],[Kód]]</f>
        <v>4032</v>
      </c>
      <c r="E250" s="100">
        <v>0.5</v>
      </c>
      <c r="F250" s="90"/>
      <c r="G250" s="90" t="s">
        <v>412</v>
      </c>
      <c r="H250" s="90"/>
      <c r="I250" s="101">
        <f>Cenník[[#This Row],[Kód]]</f>
        <v>4032</v>
      </c>
      <c r="J250" s="102">
        <f>SUM(Výskyt[[#This Row],[1]:[10]])</f>
        <v>0</v>
      </c>
      <c r="K250" s="102" t="str">
        <f>IFERROR(RANK(Výskyt[[#This Row],[kód-P]],Výskyt[kód-P],1),"")</f>
        <v/>
      </c>
      <c r="L250" s="102" t="str">
        <f>IF(Výskyt[[#This Row],[ks]]&gt;0,Výskyt[[#This Row],[Kód]],"")</f>
        <v/>
      </c>
      <c r="M250" s="102" t="str">
        <f>IFERROR(VLOOKUP(Výskyt[[#This Row],[Kód]],zostava1[],2,0),"")</f>
        <v/>
      </c>
      <c r="N250" s="102" t="str">
        <f>IFERROR(VLOOKUP(Výskyt[[#This Row],[Kód]],zostava2[],2,0),"")</f>
        <v/>
      </c>
      <c r="O250" s="102" t="str">
        <f>IFERROR(VLOOKUP(Výskyt[[#This Row],[Kód]],zostava3[],2,0),"")</f>
        <v/>
      </c>
      <c r="P250" s="102" t="str">
        <f>IFERROR(VLOOKUP(Výskyt[[#This Row],[Kód]],zostava4[],2,0),"")</f>
        <v/>
      </c>
      <c r="Q250" s="102" t="str">
        <f>IFERROR(VLOOKUP(Výskyt[[#This Row],[Kód]],zostava5[],2,0),"")</f>
        <v/>
      </c>
      <c r="R250" s="102" t="str">
        <f>IFERROR(VLOOKUP(Výskyt[[#This Row],[Kód]],zostava6[],2,0),"")</f>
        <v/>
      </c>
      <c r="S250" s="102" t="str">
        <f>IFERROR(VLOOKUP(Výskyt[[#This Row],[Kód]],zostava7[],2,0),"")</f>
        <v/>
      </c>
      <c r="T250" s="102" t="str">
        <f>IFERROR(VLOOKUP(Výskyt[[#This Row],[Kód]],zostava8[],2,0),"")</f>
        <v/>
      </c>
      <c r="U250" s="102" t="str">
        <f>IFERROR(VLOOKUP(Výskyt[[#This Row],[Kód]],zostava9[],2,0),"")</f>
        <v/>
      </c>
      <c r="V250" s="103" t="str">
        <f>IFERROR(VLOOKUP(Výskyt[[#This Row],[Kód]],zostava10[],2,0),"")</f>
        <v/>
      </c>
      <c r="W250" s="90"/>
    </row>
    <row r="251" spans="1:23" x14ac:dyDescent="0.35">
      <c r="A251" s="90"/>
      <c r="B251" s="99">
        <v>4033</v>
      </c>
      <c r="C251" s="90" t="s">
        <v>412</v>
      </c>
      <c r="D251" s="90">
        <f>Cenník[[#This Row],[Kód]]</f>
        <v>4033</v>
      </c>
      <c r="E251" s="100">
        <v>0.32</v>
      </c>
      <c r="F251" s="90"/>
      <c r="G251" s="90" t="s">
        <v>410</v>
      </c>
      <c r="H251" s="90"/>
      <c r="I251" s="101">
        <f>Cenník[[#This Row],[Kód]]</f>
        <v>4033</v>
      </c>
      <c r="J251" s="102">
        <f>SUM(Výskyt[[#This Row],[1]:[10]])</f>
        <v>0</v>
      </c>
      <c r="K251" s="102" t="str">
        <f>IFERROR(RANK(Výskyt[[#This Row],[kód-P]],Výskyt[kód-P],1),"")</f>
        <v/>
      </c>
      <c r="L251" s="102" t="str">
        <f>IF(Výskyt[[#This Row],[ks]]&gt;0,Výskyt[[#This Row],[Kód]],"")</f>
        <v/>
      </c>
      <c r="M251" s="102" t="str">
        <f>IFERROR(VLOOKUP(Výskyt[[#This Row],[Kód]],zostava1[],2,0),"")</f>
        <v/>
      </c>
      <c r="N251" s="102" t="str">
        <f>IFERROR(VLOOKUP(Výskyt[[#This Row],[Kód]],zostava2[],2,0),"")</f>
        <v/>
      </c>
      <c r="O251" s="102" t="str">
        <f>IFERROR(VLOOKUP(Výskyt[[#This Row],[Kód]],zostava3[],2,0),"")</f>
        <v/>
      </c>
      <c r="P251" s="102" t="str">
        <f>IFERROR(VLOOKUP(Výskyt[[#This Row],[Kód]],zostava4[],2,0),"")</f>
        <v/>
      </c>
      <c r="Q251" s="102" t="str">
        <f>IFERROR(VLOOKUP(Výskyt[[#This Row],[Kód]],zostava5[],2,0),"")</f>
        <v/>
      </c>
      <c r="R251" s="102">
        <f>IFERROR(VLOOKUP(Výskyt[[#This Row],[Kód]],zostava6[],2,0),"")</f>
        <v>0</v>
      </c>
      <c r="S251" s="102">
        <f>IFERROR(VLOOKUP(Výskyt[[#This Row],[Kód]],zostava7[],2,0),"")</f>
        <v>0</v>
      </c>
      <c r="T251" s="102">
        <f>IFERROR(VLOOKUP(Výskyt[[#This Row],[Kód]],zostava8[],2,0),"")</f>
        <v>0</v>
      </c>
      <c r="U251" s="102">
        <f>IFERROR(VLOOKUP(Výskyt[[#This Row],[Kód]],zostava9[],2,0),"")</f>
        <v>0</v>
      </c>
      <c r="V251" s="103">
        <f>IFERROR(VLOOKUP(Výskyt[[#This Row],[Kód]],zostava10[],2,0),"")</f>
        <v>0</v>
      </c>
      <c r="W251" s="90"/>
    </row>
    <row r="252" spans="1:23" x14ac:dyDescent="0.35">
      <c r="A252" s="90"/>
      <c r="B252" s="99">
        <v>4035</v>
      </c>
      <c r="C252" s="90" t="s">
        <v>413</v>
      </c>
      <c r="D252" s="90">
        <f>Cenník[[#This Row],[Kód]]</f>
        <v>4035</v>
      </c>
      <c r="E252" s="100">
        <v>0.37</v>
      </c>
      <c r="F252" s="90"/>
      <c r="G252" s="90" t="s">
        <v>392</v>
      </c>
      <c r="H252" s="90"/>
      <c r="I252" s="101">
        <f>Cenník[[#This Row],[Kód]]</f>
        <v>4035</v>
      </c>
      <c r="J252" s="102">
        <f>SUM(Výskyt[[#This Row],[1]:[10]])</f>
        <v>0</v>
      </c>
      <c r="K252" s="102" t="str">
        <f>IFERROR(RANK(Výskyt[[#This Row],[kód-P]],Výskyt[kód-P],1),"")</f>
        <v/>
      </c>
      <c r="L252" s="102" t="str">
        <f>IF(Výskyt[[#This Row],[ks]]&gt;0,Výskyt[[#This Row],[Kód]],"")</f>
        <v/>
      </c>
      <c r="M252" s="102" t="str">
        <f>IFERROR(VLOOKUP(Výskyt[[#This Row],[Kód]],zostava1[],2,0),"")</f>
        <v/>
      </c>
      <c r="N252" s="102" t="str">
        <f>IFERROR(VLOOKUP(Výskyt[[#This Row],[Kód]],zostava2[],2,0),"")</f>
        <v/>
      </c>
      <c r="O252" s="102" t="str">
        <f>IFERROR(VLOOKUP(Výskyt[[#This Row],[Kód]],zostava3[],2,0),"")</f>
        <v/>
      </c>
      <c r="P252" s="102" t="str">
        <f>IFERROR(VLOOKUP(Výskyt[[#This Row],[Kód]],zostava4[],2,0),"")</f>
        <v/>
      </c>
      <c r="Q252" s="102" t="str">
        <f>IFERROR(VLOOKUP(Výskyt[[#This Row],[Kód]],zostava5[],2,0),"")</f>
        <v/>
      </c>
      <c r="R252" s="102" t="str">
        <f>IFERROR(VLOOKUP(Výskyt[[#This Row],[Kód]],zostava6[],2,0),"")</f>
        <v/>
      </c>
      <c r="S252" s="102" t="str">
        <f>IFERROR(VLOOKUP(Výskyt[[#This Row],[Kód]],zostava7[],2,0),"")</f>
        <v/>
      </c>
      <c r="T252" s="102" t="str">
        <f>IFERROR(VLOOKUP(Výskyt[[#This Row],[Kód]],zostava8[],2,0),"")</f>
        <v/>
      </c>
      <c r="U252" s="102" t="str">
        <f>IFERROR(VLOOKUP(Výskyt[[#This Row],[Kód]],zostava9[],2,0),"")</f>
        <v/>
      </c>
      <c r="V252" s="103" t="str">
        <f>IFERROR(VLOOKUP(Výskyt[[#This Row],[Kód]],zostava10[],2,0),"")</f>
        <v/>
      </c>
      <c r="W252" s="90"/>
    </row>
    <row r="253" spans="1:23" x14ac:dyDescent="0.35">
      <c r="A253" s="90"/>
      <c r="B253" s="99">
        <v>4041</v>
      </c>
      <c r="C253" s="90" t="s">
        <v>414</v>
      </c>
      <c r="D253" s="90">
        <f>Cenník[[#This Row],[Kód]]</f>
        <v>4041</v>
      </c>
      <c r="E253" s="100">
        <v>0.7</v>
      </c>
      <c r="F253" s="90"/>
      <c r="G253" s="90" t="s">
        <v>394</v>
      </c>
      <c r="H253" s="90"/>
      <c r="I253" s="101">
        <f>Cenník[[#This Row],[Kód]]</f>
        <v>4041</v>
      </c>
      <c r="J253" s="102">
        <f>SUM(Výskyt[[#This Row],[1]:[10]])</f>
        <v>0</v>
      </c>
      <c r="K253" s="102" t="str">
        <f>IFERROR(RANK(Výskyt[[#This Row],[kód-P]],Výskyt[kód-P],1),"")</f>
        <v/>
      </c>
      <c r="L253" s="102" t="str">
        <f>IF(Výskyt[[#This Row],[ks]]&gt;0,Výskyt[[#This Row],[Kód]],"")</f>
        <v/>
      </c>
      <c r="M253" s="102" t="str">
        <f>IFERROR(VLOOKUP(Výskyt[[#This Row],[Kód]],zostava1[],2,0),"")</f>
        <v/>
      </c>
      <c r="N253" s="102" t="str">
        <f>IFERROR(VLOOKUP(Výskyt[[#This Row],[Kód]],zostava2[],2,0),"")</f>
        <v/>
      </c>
      <c r="O253" s="102" t="str">
        <f>IFERROR(VLOOKUP(Výskyt[[#This Row],[Kód]],zostava3[],2,0),"")</f>
        <v/>
      </c>
      <c r="P253" s="102" t="str">
        <f>IFERROR(VLOOKUP(Výskyt[[#This Row],[Kód]],zostava4[],2,0),"")</f>
        <v/>
      </c>
      <c r="Q253" s="102" t="str">
        <f>IFERROR(VLOOKUP(Výskyt[[#This Row],[Kód]],zostava5[],2,0),"")</f>
        <v/>
      </c>
      <c r="R253" s="102" t="str">
        <f>IFERROR(VLOOKUP(Výskyt[[#This Row],[Kód]],zostava6[],2,0),"")</f>
        <v/>
      </c>
      <c r="S253" s="102" t="str">
        <f>IFERROR(VLOOKUP(Výskyt[[#This Row],[Kód]],zostava7[],2,0),"")</f>
        <v/>
      </c>
      <c r="T253" s="102" t="str">
        <f>IFERROR(VLOOKUP(Výskyt[[#This Row],[Kód]],zostava8[],2,0),"")</f>
        <v/>
      </c>
      <c r="U253" s="102" t="str">
        <f>IFERROR(VLOOKUP(Výskyt[[#This Row],[Kód]],zostava9[],2,0),"")</f>
        <v/>
      </c>
      <c r="V253" s="103" t="str">
        <f>IFERROR(VLOOKUP(Výskyt[[#This Row],[Kód]],zostava10[],2,0),"")</f>
        <v/>
      </c>
      <c r="W253" s="90"/>
    </row>
    <row r="254" spans="1:23" x14ac:dyDescent="0.35">
      <c r="A254" s="90"/>
      <c r="B254" s="99">
        <v>4042</v>
      </c>
      <c r="C254" s="90" t="s">
        <v>415</v>
      </c>
      <c r="D254" s="90">
        <f>Cenník[[#This Row],[Kód]]</f>
        <v>4042</v>
      </c>
      <c r="E254" s="100">
        <v>0.7</v>
      </c>
      <c r="F254" s="90"/>
      <c r="G254" s="90" t="s">
        <v>388</v>
      </c>
      <c r="H254" s="90"/>
      <c r="I254" s="101">
        <f>Cenník[[#This Row],[Kód]]</f>
        <v>4042</v>
      </c>
      <c r="J254" s="102">
        <f>SUM(Výskyt[[#This Row],[1]:[10]])</f>
        <v>0</v>
      </c>
      <c r="K254" s="102" t="str">
        <f>IFERROR(RANK(Výskyt[[#This Row],[kód-P]],Výskyt[kód-P],1),"")</f>
        <v/>
      </c>
      <c r="L254" s="102" t="str">
        <f>IF(Výskyt[[#This Row],[ks]]&gt;0,Výskyt[[#This Row],[Kód]],"")</f>
        <v/>
      </c>
      <c r="M254" s="102" t="str">
        <f>IFERROR(VLOOKUP(Výskyt[[#This Row],[Kód]],zostava1[],2,0),"")</f>
        <v/>
      </c>
      <c r="N254" s="102" t="str">
        <f>IFERROR(VLOOKUP(Výskyt[[#This Row],[Kód]],zostava2[],2,0),"")</f>
        <v/>
      </c>
      <c r="O254" s="102" t="str">
        <f>IFERROR(VLOOKUP(Výskyt[[#This Row],[Kód]],zostava3[],2,0),"")</f>
        <v/>
      </c>
      <c r="P254" s="102" t="str">
        <f>IFERROR(VLOOKUP(Výskyt[[#This Row],[Kód]],zostava4[],2,0),"")</f>
        <v/>
      </c>
      <c r="Q254" s="102" t="str">
        <f>IFERROR(VLOOKUP(Výskyt[[#This Row],[Kód]],zostava5[],2,0),"")</f>
        <v/>
      </c>
      <c r="R254" s="102" t="str">
        <f>IFERROR(VLOOKUP(Výskyt[[#This Row],[Kód]],zostava6[],2,0),"")</f>
        <v/>
      </c>
      <c r="S254" s="102" t="str">
        <f>IFERROR(VLOOKUP(Výskyt[[#This Row],[Kód]],zostava7[],2,0),"")</f>
        <v/>
      </c>
      <c r="T254" s="102" t="str">
        <f>IFERROR(VLOOKUP(Výskyt[[#This Row],[Kód]],zostava8[],2,0),"")</f>
        <v/>
      </c>
      <c r="U254" s="102" t="str">
        <f>IFERROR(VLOOKUP(Výskyt[[#This Row],[Kód]],zostava9[],2,0),"")</f>
        <v/>
      </c>
      <c r="V254" s="103" t="str">
        <f>IFERROR(VLOOKUP(Výskyt[[#This Row],[Kód]],zostava10[],2,0),"")</f>
        <v/>
      </c>
      <c r="W254" s="90"/>
    </row>
    <row r="255" spans="1:23" x14ac:dyDescent="0.35">
      <c r="A255" s="90"/>
      <c r="B255" s="99">
        <v>4043</v>
      </c>
      <c r="C255" s="90" t="s">
        <v>416</v>
      </c>
      <c r="D255" s="90">
        <f>Cenník[[#This Row],[Kód]]</f>
        <v>4043</v>
      </c>
      <c r="E255" s="100">
        <v>0.7</v>
      </c>
      <c r="F255" s="90"/>
      <c r="G255" s="90" t="s">
        <v>396</v>
      </c>
      <c r="H255" s="90"/>
      <c r="I255" s="101">
        <f>Cenník[[#This Row],[Kód]]</f>
        <v>4043</v>
      </c>
      <c r="J255" s="102">
        <f>SUM(Výskyt[[#This Row],[1]:[10]])</f>
        <v>0</v>
      </c>
      <c r="K255" s="102" t="str">
        <f>IFERROR(RANK(Výskyt[[#This Row],[kód-P]],Výskyt[kód-P],1),"")</f>
        <v/>
      </c>
      <c r="L255" s="102" t="str">
        <f>IF(Výskyt[[#This Row],[ks]]&gt;0,Výskyt[[#This Row],[Kód]],"")</f>
        <v/>
      </c>
      <c r="M255" s="102" t="str">
        <f>IFERROR(VLOOKUP(Výskyt[[#This Row],[Kód]],zostava1[],2,0),"")</f>
        <v/>
      </c>
      <c r="N255" s="102" t="str">
        <f>IFERROR(VLOOKUP(Výskyt[[#This Row],[Kód]],zostava2[],2,0),"")</f>
        <v/>
      </c>
      <c r="O255" s="102" t="str">
        <f>IFERROR(VLOOKUP(Výskyt[[#This Row],[Kód]],zostava3[],2,0),"")</f>
        <v/>
      </c>
      <c r="P255" s="102" t="str">
        <f>IFERROR(VLOOKUP(Výskyt[[#This Row],[Kód]],zostava4[],2,0),"")</f>
        <v/>
      </c>
      <c r="Q255" s="102" t="str">
        <f>IFERROR(VLOOKUP(Výskyt[[#This Row],[Kód]],zostava5[],2,0),"")</f>
        <v/>
      </c>
      <c r="R255" s="102" t="str">
        <f>IFERROR(VLOOKUP(Výskyt[[#This Row],[Kód]],zostava6[],2,0),"")</f>
        <v/>
      </c>
      <c r="S255" s="102" t="str">
        <f>IFERROR(VLOOKUP(Výskyt[[#This Row],[Kód]],zostava7[],2,0),"")</f>
        <v/>
      </c>
      <c r="T255" s="102" t="str">
        <f>IFERROR(VLOOKUP(Výskyt[[#This Row],[Kód]],zostava8[],2,0),"")</f>
        <v/>
      </c>
      <c r="U255" s="102" t="str">
        <f>IFERROR(VLOOKUP(Výskyt[[#This Row],[Kód]],zostava9[],2,0),"")</f>
        <v/>
      </c>
      <c r="V255" s="103" t="str">
        <f>IFERROR(VLOOKUP(Výskyt[[#This Row],[Kód]],zostava10[],2,0),"")</f>
        <v/>
      </c>
      <c r="W255" s="90"/>
    </row>
    <row r="256" spans="1:23" x14ac:dyDescent="0.35">
      <c r="A256" s="90"/>
      <c r="B256" s="99">
        <v>4044</v>
      </c>
      <c r="C256" s="90" t="s">
        <v>417</v>
      </c>
      <c r="D256" s="90">
        <f>Cenník[[#This Row],[Kód]]</f>
        <v>4044</v>
      </c>
      <c r="E256" s="100">
        <v>0.7</v>
      </c>
      <c r="F256" s="90"/>
      <c r="G256" s="90" t="s">
        <v>390</v>
      </c>
      <c r="H256" s="90"/>
      <c r="I256" s="101">
        <f>Cenník[[#This Row],[Kód]]</f>
        <v>4044</v>
      </c>
      <c r="J256" s="102">
        <f>SUM(Výskyt[[#This Row],[1]:[10]])</f>
        <v>0</v>
      </c>
      <c r="K256" s="102" t="str">
        <f>IFERROR(RANK(Výskyt[[#This Row],[kód-P]],Výskyt[kód-P],1),"")</f>
        <v/>
      </c>
      <c r="L256" s="102" t="str">
        <f>IF(Výskyt[[#This Row],[ks]]&gt;0,Výskyt[[#This Row],[Kód]],"")</f>
        <v/>
      </c>
      <c r="M256" s="102" t="str">
        <f>IFERROR(VLOOKUP(Výskyt[[#This Row],[Kód]],zostava1[],2,0),"")</f>
        <v/>
      </c>
      <c r="N256" s="102" t="str">
        <f>IFERROR(VLOOKUP(Výskyt[[#This Row],[Kód]],zostava2[],2,0),"")</f>
        <v/>
      </c>
      <c r="O256" s="102" t="str">
        <f>IFERROR(VLOOKUP(Výskyt[[#This Row],[Kód]],zostava3[],2,0),"")</f>
        <v/>
      </c>
      <c r="P256" s="102" t="str">
        <f>IFERROR(VLOOKUP(Výskyt[[#This Row],[Kód]],zostava4[],2,0),"")</f>
        <v/>
      </c>
      <c r="Q256" s="102" t="str">
        <f>IFERROR(VLOOKUP(Výskyt[[#This Row],[Kód]],zostava5[],2,0),"")</f>
        <v/>
      </c>
      <c r="R256" s="102" t="str">
        <f>IFERROR(VLOOKUP(Výskyt[[#This Row],[Kód]],zostava6[],2,0),"")</f>
        <v/>
      </c>
      <c r="S256" s="102" t="str">
        <f>IFERROR(VLOOKUP(Výskyt[[#This Row],[Kód]],zostava7[],2,0),"")</f>
        <v/>
      </c>
      <c r="T256" s="102" t="str">
        <f>IFERROR(VLOOKUP(Výskyt[[#This Row],[Kód]],zostava8[],2,0),"")</f>
        <v/>
      </c>
      <c r="U256" s="102" t="str">
        <f>IFERROR(VLOOKUP(Výskyt[[#This Row],[Kód]],zostava9[],2,0),"")</f>
        <v/>
      </c>
      <c r="V256" s="103" t="str">
        <f>IFERROR(VLOOKUP(Výskyt[[#This Row],[Kód]],zostava10[],2,0),"")</f>
        <v/>
      </c>
      <c r="W256" s="90"/>
    </row>
    <row r="257" spans="1:23" x14ac:dyDescent="0.35">
      <c r="A257" s="90"/>
      <c r="B257" s="99">
        <v>4045</v>
      </c>
      <c r="C257" s="90" t="s">
        <v>418</v>
      </c>
      <c r="D257" s="90">
        <f>Cenník[[#This Row],[Kód]]</f>
        <v>4045</v>
      </c>
      <c r="E257" s="100">
        <v>1.21</v>
      </c>
      <c r="F257" s="90"/>
      <c r="G257" s="90" t="s">
        <v>416</v>
      </c>
      <c r="H257" s="90"/>
      <c r="I257" s="101">
        <f>Cenník[[#This Row],[Kód]]</f>
        <v>4045</v>
      </c>
      <c r="J257" s="102">
        <f>SUM(Výskyt[[#This Row],[1]:[10]])</f>
        <v>0</v>
      </c>
      <c r="K257" s="102" t="str">
        <f>IFERROR(RANK(Výskyt[[#This Row],[kód-P]],Výskyt[kód-P],1),"")</f>
        <v/>
      </c>
      <c r="L257" s="102" t="str">
        <f>IF(Výskyt[[#This Row],[ks]]&gt;0,Výskyt[[#This Row],[Kód]],"")</f>
        <v/>
      </c>
      <c r="M257" s="102" t="str">
        <f>IFERROR(VLOOKUP(Výskyt[[#This Row],[Kód]],zostava1[],2,0),"")</f>
        <v/>
      </c>
      <c r="N257" s="102" t="str">
        <f>IFERROR(VLOOKUP(Výskyt[[#This Row],[Kód]],zostava2[],2,0),"")</f>
        <v/>
      </c>
      <c r="O257" s="102" t="str">
        <f>IFERROR(VLOOKUP(Výskyt[[#This Row],[Kód]],zostava3[],2,0),"")</f>
        <v/>
      </c>
      <c r="P257" s="102" t="str">
        <f>IFERROR(VLOOKUP(Výskyt[[#This Row],[Kód]],zostava4[],2,0),"")</f>
        <v/>
      </c>
      <c r="Q257" s="102" t="str">
        <f>IFERROR(VLOOKUP(Výskyt[[#This Row],[Kód]],zostava5[],2,0),"")</f>
        <v/>
      </c>
      <c r="R257" s="102" t="str">
        <f>IFERROR(VLOOKUP(Výskyt[[#This Row],[Kód]],zostava6[],2,0),"")</f>
        <v/>
      </c>
      <c r="S257" s="102" t="str">
        <f>IFERROR(VLOOKUP(Výskyt[[#This Row],[Kód]],zostava7[],2,0),"")</f>
        <v/>
      </c>
      <c r="T257" s="102" t="str">
        <f>IFERROR(VLOOKUP(Výskyt[[#This Row],[Kód]],zostava8[],2,0),"")</f>
        <v/>
      </c>
      <c r="U257" s="102" t="str">
        <f>IFERROR(VLOOKUP(Výskyt[[#This Row],[Kód]],zostava9[],2,0),"")</f>
        <v/>
      </c>
      <c r="V257" s="103" t="str">
        <f>IFERROR(VLOOKUP(Výskyt[[#This Row],[Kód]],zostava10[],2,0),"")</f>
        <v/>
      </c>
      <c r="W257" s="90"/>
    </row>
    <row r="258" spans="1:23" x14ac:dyDescent="0.35">
      <c r="A258" s="90"/>
      <c r="B258" s="99">
        <v>4050</v>
      </c>
      <c r="C258" s="90" t="s">
        <v>239</v>
      </c>
      <c r="D258" s="90">
        <f>Cenník[[#This Row],[Kód]]</f>
        <v>4050</v>
      </c>
      <c r="E258" s="100">
        <v>3</v>
      </c>
      <c r="F258" s="90"/>
      <c r="G258" s="90" t="s">
        <v>417</v>
      </c>
      <c r="H258" s="90"/>
      <c r="I258" s="101">
        <f>Cenník[[#This Row],[Kód]]</f>
        <v>4050</v>
      </c>
      <c r="J258" s="102">
        <f>SUM(Výskyt[[#This Row],[1]:[10]])</f>
        <v>0</v>
      </c>
      <c r="K258" s="102" t="str">
        <f>IFERROR(RANK(Výskyt[[#This Row],[kód-P]],Výskyt[kód-P],1),"")</f>
        <v/>
      </c>
      <c r="L258" s="102" t="str">
        <f>IF(Výskyt[[#This Row],[ks]]&gt;0,Výskyt[[#This Row],[Kód]],"")</f>
        <v/>
      </c>
      <c r="M258" s="102" t="str">
        <f>IFERROR(VLOOKUP(Výskyt[[#This Row],[Kód]],zostava1[],2,0),"")</f>
        <v/>
      </c>
      <c r="N258" s="102" t="str">
        <f>IFERROR(VLOOKUP(Výskyt[[#This Row],[Kód]],zostava2[],2,0),"")</f>
        <v/>
      </c>
      <c r="O258" s="102" t="str">
        <f>IFERROR(VLOOKUP(Výskyt[[#This Row],[Kód]],zostava3[],2,0),"")</f>
        <v/>
      </c>
      <c r="P258" s="102" t="str">
        <f>IFERROR(VLOOKUP(Výskyt[[#This Row],[Kód]],zostava4[],2,0),"")</f>
        <v/>
      </c>
      <c r="Q258" s="102" t="str">
        <f>IFERROR(VLOOKUP(Výskyt[[#This Row],[Kód]],zostava5[],2,0),"")</f>
        <v/>
      </c>
      <c r="R258" s="102" t="str">
        <f>IFERROR(VLOOKUP(Výskyt[[#This Row],[Kód]],zostava6[],2,0),"")</f>
        <v/>
      </c>
      <c r="S258" s="102" t="str">
        <f>IFERROR(VLOOKUP(Výskyt[[#This Row],[Kód]],zostava7[],2,0),"")</f>
        <v/>
      </c>
      <c r="T258" s="102" t="str">
        <f>IFERROR(VLOOKUP(Výskyt[[#This Row],[Kód]],zostava8[],2,0),"")</f>
        <v/>
      </c>
      <c r="U258" s="102" t="str">
        <f>IFERROR(VLOOKUP(Výskyt[[#This Row],[Kód]],zostava9[],2,0),"")</f>
        <v/>
      </c>
      <c r="V258" s="103" t="str">
        <f>IFERROR(VLOOKUP(Výskyt[[#This Row],[Kód]],zostava10[],2,0),"")</f>
        <v/>
      </c>
      <c r="W258" s="90"/>
    </row>
    <row r="259" spans="1:23" x14ac:dyDescent="0.35">
      <c r="A259" s="90"/>
      <c r="B259" s="99">
        <v>4051</v>
      </c>
      <c r="C259" s="90" t="s">
        <v>419</v>
      </c>
      <c r="D259" s="90">
        <f>Cenník[[#This Row],[Kód]]</f>
        <v>4051</v>
      </c>
      <c r="E259" s="100">
        <v>9.1199999999999992</v>
      </c>
      <c r="F259" s="90"/>
      <c r="G259" s="90" t="s">
        <v>414</v>
      </c>
      <c r="H259" s="90"/>
      <c r="I259" s="101">
        <f>Cenník[[#This Row],[Kód]]</f>
        <v>4051</v>
      </c>
      <c r="J259" s="102">
        <f>SUM(Výskyt[[#This Row],[1]:[10]])</f>
        <v>0</v>
      </c>
      <c r="K259" s="102" t="str">
        <f>IFERROR(RANK(Výskyt[[#This Row],[kód-P]],Výskyt[kód-P],1),"")</f>
        <v/>
      </c>
      <c r="L259" s="102" t="str">
        <f>IF(Výskyt[[#This Row],[ks]]&gt;0,Výskyt[[#This Row],[Kód]],"")</f>
        <v/>
      </c>
      <c r="M259" s="102" t="str">
        <f>IFERROR(VLOOKUP(Výskyt[[#This Row],[Kód]],zostava1[],2,0),"")</f>
        <v/>
      </c>
      <c r="N259" s="102" t="str">
        <f>IFERROR(VLOOKUP(Výskyt[[#This Row],[Kód]],zostava2[],2,0),"")</f>
        <v/>
      </c>
      <c r="O259" s="102" t="str">
        <f>IFERROR(VLOOKUP(Výskyt[[#This Row],[Kód]],zostava3[],2,0),"")</f>
        <v/>
      </c>
      <c r="P259" s="102" t="str">
        <f>IFERROR(VLOOKUP(Výskyt[[#This Row],[Kód]],zostava4[],2,0),"")</f>
        <v/>
      </c>
      <c r="Q259" s="102" t="str">
        <f>IFERROR(VLOOKUP(Výskyt[[#This Row],[Kód]],zostava5[],2,0),"")</f>
        <v/>
      </c>
      <c r="R259" s="102" t="str">
        <f>IFERROR(VLOOKUP(Výskyt[[#This Row],[Kód]],zostava6[],2,0),"")</f>
        <v/>
      </c>
      <c r="S259" s="102" t="str">
        <f>IFERROR(VLOOKUP(Výskyt[[#This Row],[Kód]],zostava7[],2,0),"")</f>
        <v/>
      </c>
      <c r="T259" s="102" t="str">
        <f>IFERROR(VLOOKUP(Výskyt[[#This Row],[Kód]],zostava8[],2,0),"")</f>
        <v/>
      </c>
      <c r="U259" s="102" t="str">
        <f>IFERROR(VLOOKUP(Výskyt[[#This Row],[Kód]],zostava9[],2,0),"")</f>
        <v/>
      </c>
      <c r="V259" s="103" t="str">
        <f>IFERROR(VLOOKUP(Výskyt[[#This Row],[Kód]],zostava10[],2,0),"")</f>
        <v/>
      </c>
      <c r="W259" s="90"/>
    </row>
    <row r="260" spans="1:23" x14ac:dyDescent="0.35">
      <c r="A260" s="90"/>
      <c r="B260" s="99">
        <v>4052</v>
      </c>
      <c r="C260" s="90" t="s">
        <v>420</v>
      </c>
      <c r="D260" s="90">
        <f>Cenník[[#This Row],[Kód]]</f>
        <v>4052</v>
      </c>
      <c r="E260" s="100">
        <v>9.1199999999999992</v>
      </c>
      <c r="F260" s="90"/>
      <c r="G260" s="90" t="s">
        <v>418</v>
      </c>
      <c r="H260" s="90"/>
      <c r="I260" s="101">
        <f>Cenník[[#This Row],[Kód]]</f>
        <v>4052</v>
      </c>
      <c r="J260" s="102">
        <f>SUM(Výskyt[[#This Row],[1]:[10]])</f>
        <v>0</v>
      </c>
      <c r="K260" s="102" t="str">
        <f>IFERROR(RANK(Výskyt[[#This Row],[kód-P]],Výskyt[kód-P],1),"")</f>
        <v/>
      </c>
      <c r="L260" s="102" t="str">
        <f>IF(Výskyt[[#This Row],[ks]]&gt;0,Výskyt[[#This Row],[Kód]],"")</f>
        <v/>
      </c>
      <c r="M260" s="102" t="str">
        <f>IFERROR(VLOOKUP(Výskyt[[#This Row],[Kód]],zostava1[],2,0),"")</f>
        <v/>
      </c>
      <c r="N260" s="102" t="str">
        <f>IFERROR(VLOOKUP(Výskyt[[#This Row],[Kód]],zostava2[],2,0),"")</f>
        <v/>
      </c>
      <c r="O260" s="102" t="str">
        <f>IFERROR(VLOOKUP(Výskyt[[#This Row],[Kód]],zostava3[],2,0),"")</f>
        <v/>
      </c>
      <c r="P260" s="102" t="str">
        <f>IFERROR(VLOOKUP(Výskyt[[#This Row],[Kód]],zostava4[],2,0),"")</f>
        <v/>
      </c>
      <c r="Q260" s="102" t="str">
        <f>IFERROR(VLOOKUP(Výskyt[[#This Row],[Kód]],zostava5[],2,0),"")</f>
        <v/>
      </c>
      <c r="R260" s="102" t="str">
        <f>IFERROR(VLOOKUP(Výskyt[[#This Row],[Kód]],zostava6[],2,0),"")</f>
        <v/>
      </c>
      <c r="S260" s="102" t="str">
        <f>IFERROR(VLOOKUP(Výskyt[[#This Row],[Kód]],zostava7[],2,0),"")</f>
        <v/>
      </c>
      <c r="T260" s="102" t="str">
        <f>IFERROR(VLOOKUP(Výskyt[[#This Row],[Kód]],zostava8[],2,0),"")</f>
        <v/>
      </c>
      <c r="U260" s="102" t="str">
        <f>IFERROR(VLOOKUP(Výskyt[[#This Row],[Kód]],zostava9[],2,0),"")</f>
        <v/>
      </c>
      <c r="V260" s="103" t="str">
        <f>IFERROR(VLOOKUP(Výskyt[[#This Row],[Kód]],zostava10[],2,0),"")</f>
        <v/>
      </c>
      <c r="W260" s="90"/>
    </row>
    <row r="261" spans="1:23" x14ac:dyDescent="0.35">
      <c r="A261" s="90"/>
      <c r="B261" s="99">
        <v>4055</v>
      </c>
      <c r="C261" s="90" t="s">
        <v>237</v>
      </c>
      <c r="D261" s="90">
        <f>Cenník[[#This Row],[Kód]]</f>
        <v>4055</v>
      </c>
      <c r="E261" s="100">
        <v>4.79</v>
      </c>
      <c r="F261" s="90"/>
      <c r="G261" s="90" t="s">
        <v>415</v>
      </c>
      <c r="H261" s="90"/>
      <c r="I261" s="101">
        <f>Cenník[[#This Row],[Kód]]</f>
        <v>4055</v>
      </c>
      <c r="J261" s="102">
        <f>SUM(Výskyt[[#This Row],[1]:[10]])</f>
        <v>0</v>
      </c>
      <c r="K261" s="102" t="str">
        <f>IFERROR(RANK(Výskyt[[#This Row],[kód-P]],Výskyt[kód-P],1),"")</f>
        <v/>
      </c>
      <c r="L261" s="102" t="str">
        <f>IF(Výskyt[[#This Row],[ks]]&gt;0,Výskyt[[#This Row],[Kód]],"")</f>
        <v/>
      </c>
      <c r="M261" s="102" t="str">
        <f>IFERROR(VLOOKUP(Výskyt[[#This Row],[Kód]],zostava1[],2,0),"")</f>
        <v/>
      </c>
      <c r="N261" s="102" t="str">
        <f>IFERROR(VLOOKUP(Výskyt[[#This Row],[Kód]],zostava2[],2,0),"")</f>
        <v/>
      </c>
      <c r="O261" s="102" t="str">
        <f>IFERROR(VLOOKUP(Výskyt[[#This Row],[Kód]],zostava3[],2,0),"")</f>
        <v/>
      </c>
      <c r="P261" s="102" t="str">
        <f>IFERROR(VLOOKUP(Výskyt[[#This Row],[Kód]],zostava4[],2,0),"")</f>
        <v/>
      </c>
      <c r="Q261" s="102" t="str">
        <f>IFERROR(VLOOKUP(Výskyt[[#This Row],[Kód]],zostava5[],2,0),"")</f>
        <v/>
      </c>
      <c r="R261" s="102" t="str">
        <f>IFERROR(VLOOKUP(Výskyt[[#This Row],[Kód]],zostava6[],2,0),"")</f>
        <v/>
      </c>
      <c r="S261" s="102" t="str">
        <f>IFERROR(VLOOKUP(Výskyt[[#This Row],[Kód]],zostava7[],2,0),"")</f>
        <v/>
      </c>
      <c r="T261" s="102" t="str">
        <f>IFERROR(VLOOKUP(Výskyt[[#This Row],[Kód]],zostava8[],2,0),"")</f>
        <v/>
      </c>
      <c r="U261" s="102" t="str">
        <f>IFERROR(VLOOKUP(Výskyt[[#This Row],[Kód]],zostava9[],2,0),"")</f>
        <v/>
      </c>
      <c r="V261" s="103" t="str">
        <f>IFERROR(VLOOKUP(Výskyt[[#This Row],[Kód]],zostava10[],2,0),"")</f>
        <v/>
      </c>
      <c r="W261" s="90"/>
    </row>
    <row r="262" spans="1:23" x14ac:dyDescent="0.35">
      <c r="A262" s="90"/>
      <c r="B262" s="99">
        <v>4056</v>
      </c>
      <c r="C262" s="90" t="s">
        <v>238</v>
      </c>
      <c r="D262" s="90">
        <f>Cenník[[#This Row],[Kód]]</f>
        <v>4056</v>
      </c>
      <c r="E262" s="100">
        <v>4.79</v>
      </c>
      <c r="F262" s="90"/>
      <c r="G262" s="90" t="s">
        <v>408</v>
      </c>
      <c r="H262" s="90"/>
      <c r="I262" s="101">
        <f>Cenník[[#This Row],[Kód]]</f>
        <v>4056</v>
      </c>
      <c r="J262" s="102">
        <f>SUM(Výskyt[[#This Row],[1]:[10]])</f>
        <v>0</v>
      </c>
      <c r="K262" s="102" t="str">
        <f>IFERROR(RANK(Výskyt[[#This Row],[kód-P]],Výskyt[kód-P],1),"")</f>
        <v/>
      </c>
      <c r="L262" s="102" t="str">
        <f>IF(Výskyt[[#This Row],[ks]]&gt;0,Výskyt[[#This Row],[Kód]],"")</f>
        <v/>
      </c>
      <c r="M262" s="102" t="str">
        <f>IFERROR(VLOOKUP(Výskyt[[#This Row],[Kód]],zostava1[],2,0),"")</f>
        <v/>
      </c>
      <c r="N262" s="102" t="str">
        <f>IFERROR(VLOOKUP(Výskyt[[#This Row],[Kód]],zostava2[],2,0),"")</f>
        <v/>
      </c>
      <c r="O262" s="102" t="str">
        <f>IFERROR(VLOOKUP(Výskyt[[#This Row],[Kód]],zostava3[],2,0),"")</f>
        <v/>
      </c>
      <c r="P262" s="102" t="str">
        <f>IFERROR(VLOOKUP(Výskyt[[#This Row],[Kód]],zostava4[],2,0),"")</f>
        <v/>
      </c>
      <c r="Q262" s="102" t="str">
        <f>IFERROR(VLOOKUP(Výskyt[[#This Row],[Kód]],zostava5[],2,0),"")</f>
        <v/>
      </c>
      <c r="R262" s="102" t="str">
        <f>IFERROR(VLOOKUP(Výskyt[[#This Row],[Kód]],zostava6[],2,0),"")</f>
        <v/>
      </c>
      <c r="S262" s="102" t="str">
        <f>IFERROR(VLOOKUP(Výskyt[[#This Row],[Kód]],zostava7[],2,0),"")</f>
        <v/>
      </c>
      <c r="T262" s="102" t="str">
        <f>IFERROR(VLOOKUP(Výskyt[[#This Row],[Kód]],zostava8[],2,0),"")</f>
        <v/>
      </c>
      <c r="U262" s="102" t="str">
        <f>IFERROR(VLOOKUP(Výskyt[[#This Row],[Kód]],zostava9[],2,0),"")</f>
        <v/>
      </c>
      <c r="V262" s="103" t="str">
        <f>IFERROR(VLOOKUP(Výskyt[[#This Row],[Kód]],zostava10[],2,0),"")</f>
        <v/>
      </c>
      <c r="W262" s="90"/>
    </row>
    <row r="263" spans="1:23" x14ac:dyDescent="0.35">
      <c r="A263" s="90"/>
      <c r="B263" s="99">
        <v>4057</v>
      </c>
      <c r="C263" s="90" t="s">
        <v>235</v>
      </c>
      <c r="D263" s="90">
        <f>Cenník[[#This Row],[Kód]]</f>
        <v>4057</v>
      </c>
      <c r="E263" s="100">
        <v>4.79</v>
      </c>
      <c r="F263" s="90"/>
      <c r="G263" s="90" t="s">
        <v>409</v>
      </c>
      <c r="H263" s="90"/>
      <c r="I263" s="101">
        <f>Cenník[[#This Row],[Kód]]</f>
        <v>4057</v>
      </c>
      <c r="J263" s="102">
        <f>SUM(Výskyt[[#This Row],[1]:[10]])</f>
        <v>0</v>
      </c>
      <c r="K263" s="102" t="str">
        <f>IFERROR(RANK(Výskyt[[#This Row],[kód-P]],Výskyt[kód-P],1),"")</f>
        <v/>
      </c>
      <c r="L263" s="102" t="str">
        <f>IF(Výskyt[[#This Row],[ks]]&gt;0,Výskyt[[#This Row],[Kód]],"")</f>
        <v/>
      </c>
      <c r="M263" s="102" t="str">
        <f>IFERROR(VLOOKUP(Výskyt[[#This Row],[Kód]],zostava1[],2,0),"")</f>
        <v/>
      </c>
      <c r="N263" s="102" t="str">
        <f>IFERROR(VLOOKUP(Výskyt[[#This Row],[Kód]],zostava2[],2,0),"")</f>
        <v/>
      </c>
      <c r="O263" s="102" t="str">
        <f>IFERROR(VLOOKUP(Výskyt[[#This Row],[Kód]],zostava3[],2,0),"")</f>
        <v/>
      </c>
      <c r="P263" s="102" t="str">
        <f>IFERROR(VLOOKUP(Výskyt[[#This Row],[Kód]],zostava4[],2,0),"")</f>
        <v/>
      </c>
      <c r="Q263" s="102" t="str">
        <f>IFERROR(VLOOKUP(Výskyt[[#This Row],[Kód]],zostava5[],2,0),"")</f>
        <v/>
      </c>
      <c r="R263" s="102" t="str">
        <f>IFERROR(VLOOKUP(Výskyt[[#This Row],[Kód]],zostava6[],2,0),"")</f>
        <v/>
      </c>
      <c r="S263" s="102" t="str">
        <f>IFERROR(VLOOKUP(Výskyt[[#This Row],[Kód]],zostava7[],2,0),"")</f>
        <v/>
      </c>
      <c r="T263" s="102" t="str">
        <f>IFERROR(VLOOKUP(Výskyt[[#This Row],[Kód]],zostava8[],2,0),"")</f>
        <v/>
      </c>
      <c r="U263" s="102" t="str">
        <f>IFERROR(VLOOKUP(Výskyt[[#This Row],[Kód]],zostava9[],2,0),"")</f>
        <v/>
      </c>
      <c r="V263" s="103" t="str">
        <f>IFERROR(VLOOKUP(Výskyt[[#This Row],[Kód]],zostava10[],2,0),"")</f>
        <v/>
      </c>
      <c r="W263" s="90"/>
    </row>
    <row r="264" spans="1:23" x14ac:dyDescent="0.35">
      <c r="A264" s="90"/>
      <c r="B264" s="99">
        <v>4058</v>
      </c>
      <c r="C264" s="90" t="s">
        <v>236</v>
      </c>
      <c r="D264" s="90">
        <f>Cenník[[#This Row],[Kód]]</f>
        <v>4058</v>
      </c>
      <c r="E264" s="100">
        <v>4.79</v>
      </c>
      <c r="F264" s="90"/>
      <c r="G264" s="90" t="s">
        <v>406</v>
      </c>
      <c r="H264" s="90"/>
      <c r="I264" s="101">
        <f>Cenník[[#This Row],[Kód]]</f>
        <v>4058</v>
      </c>
      <c r="J264" s="102">
        <f>SUM(Výskyt[[#This Row],[1]:[10]])</f>
        <v>0</v>
      </c>
      <c r="K264" s="102" t="str">
        <f>IFERROR(RANK(Výskyt[[#This Row],[kód-P]],Výskyt[kód-P],1),"")</f>
        <v/>
      </c>
      <c r="L264" s="102" t="str">
        <f>IF(Výskyt[[#This Row],[ks]]&gt;0,Výskyt[[#This Row],[Kód]],"")</f>
        <v/>
      </c>
      <c r="M264" s="102" t="str">
        <f>IFERROR(VLOOKUP(Výskyt[[#This Row],[Kód]],zostava1[],2,0),"")</f>
        <v/>
      </c>
      <c r="N264" s="102" t="str">
        <f>IFERROR(VLOOKUP(Výskyt[[#This Row],[Kód]],zostava2[],2,0),"")</f>
        <v/>
      </c>
      <c r="O264" s="102" t="str">
        <f>IFERROR(VLOOKUP(Výskyt[[#This Row],[Kód]],zostava3[],2,0),"")</f>
        <v/>
      </c>
      <c r="P264" s="102" t="str">
        <f>IFERROR(VLOOKUP(Výskyt[[#This Row],[Kód]],zostava4[],2,0),"")</f>
        <v/>
      </c>
      <c r="Q264" s="102" t="str">
        <f>IFERROR(VLOOKUP(Výskyt[[#This Row],[Kód]],zostava5[],2,0),"")</f>
        <v/>
      </c>
      <c r="R264" s="102" t="str">
        <f>IFERROR(VLOOKUP(Výskyt[[#This Row],[Kód]],zostava6[],2,0),"")</f>
        <v/>
      </c>
      <c r="S264" s="102" t="str">
        <f>IFERROR(VLOOKUP(Výskyt[[#This Row],[Kód]],zostava7[],2,0),"")</f>
        <v/>
      </c>
      <c r="T264" s="102" t="str">
        <f>IFERROR(VLOOKUP(Výskyt[[#This Row],[Kód]],zostava8[],2,0),"")</f>
        <v/>
      </c>
      <c r="U264" s="102" t="str">
        <f>IFERROR(VLOOKUP(Výskyt[[#This Row],[Kód]],zostava9[],2,0),"")</f>
        <v/>
      </c>
      <c r="V264" s="103" t="str">
        <f>IFERROR(VLOOKUP(Výskyt[[#This Row],[Kód]],zostava10[],2,0),"")</f>
        <v/>
      </c>
      <c r="W264" s="90"/>
    </row>
    <row r="265" spans="1:23" x14ac:dyDescent="0.35">
      <c r="A265" s="90"/>
      <c r="B265" s="99">
        <v>4060</v>
      </c>
      <c r="C265" s="90" t="s">
        <v>402</v>
      </c>
      <c r="D265" s="90">
        <f>Cenník[[#This Row],[Kód]]</f>
        <v>4060</v>
      </c>
      <c r="E265" s="100">
        <v>3.84</v>
      </c>
      <c r="F265" s="90"/>
      <c r="G265" s="90" t="s">
        <v>407</v>
      </c>
      <c r="H265" s="90"/>
      <c r="I265" s="101">
        <f>Cenník[[#This Row],[Kód]]</f>
        <v>4060</v>
      </c>
      <c r="J265" s="102">
        <f>SUM(Výskyt[[#This Row],[1]:[10]])</f>
        <v>0</v>
      </c>
      <c r="K265" s="102" t="str">
        <f>IFERROR(RANK(Výskyt[[#This Row],[kód-P]],Výskyt[kód-P],1),"")</f>
        <v/>
      </c>
      <c r="L265" s="102" t="str">
        <f>IF(Výskyt[[#This Row],[ks]]&gt;0,Výskyt[[#This Row],[Kód]],"")</f>
        <v/>
      </c>
      <c r="M265" s="102" t="str">
        <f>IFERROR(VLOOKUP(Výskyt[[#This Row],[Kód]],zostava1[],2,0),"")</f>
        <v/>
      </c>
      <c r="N265" s="102" t="str">
        <f>IFERROR(VLOOKUP(Výskyt[[#This Row],[Kód]],zostava2[],2,0),"")</f>
        <v/>
      </c>
      <c r="O265" s="102" t="str">
        <f>IFERROR(VLOOKUP(Výskyt[[#This Row],[Kód]],zostava3[],2,0),"")</f>
        <v/>
      </c>
      <c r="P265" s="102" t="str">
        <f>IFERROR(VLOOKUP(Výskyt[[#This Row],[Kód]],zostava4[],2,0),"")</f>
        <v/>
      </c>
      <c r="Q265" s="102" t="str">
        <f>IFERROR(VLOOKUP(Výskyt[[#This Row],[Kód]],zostava5[],2,0),"")</f>
        <v/>
      </c>
      <c r="R265" s="102" t="str">
        <f>IFERROR(VLOOKUP(Výskyt[[#This Row],[Kód]],zostava6[],2,0),"")</f>
        <v/>
      </c>
      <c r="S265" s="102" t="str">
        <f>IFERROR(VLOOKUP(Výskyt[[#This Row],[Kód]],zostava7[],2,0),"")</f>
        <v/>
      </c>
      <c r="T265" s="102" t="str">
        <f>IFERROR(VLOOKUP(Výskyt[[#This Row],[Kód]],zostava8[],2,0),"")</f>
        <v/>
      </c>
      <c r="U265" s="102" t="str">
        <f>IFERROR(VLOOKUP(Výskyt[[#This Row],[Kód]],zostava9[],2,0),"")</f>
        <v/>
      </c>
      <c r="V265" s="103" t="str">
        <f>IFERROR(VLOOKUP(Výskyt[[#This Row],[Kód]],zostava10[],2,0),"")</f>
        <v/>
      </c>
      <c r="W265" s="90"/>
    </row>
    <row r="266" spans="1:23" x14ac:dyDescent="0.35">
      <c r="A266" s="90"/>
      <c r="B266" s="99">
        <v>4061</v>
      </c>
      <c r="C266" s="90" t="s">
        <v>400</v>
      </c>
      <c r="D266" s="90">
        <f>Cenník[[#This Row],[Kód]]</f>
        <v>4061</v>
      </c>
      <c r="E266" s="100">
        <v>2.4699999999999998</v>
      </c>
      <c r="F266" s="90"/>
      <c r="G266" s="90" t="s">
        <v>413</v>
      </c>
      <c r="H266" s="90"/>
      <c r="I266" s="101">
        <f>Cenník[[#This Row],[Kód]]</f>
        <v>4061</v>
      </c>
      <c r="J266" s="102">
        <f>SUM(Výskyt[[#This Row],[1]:[10]])</f>
        <v>0</v>
      </c>
      <c r="K266" s="102" t="str">
        <f>IFERROR(RANK(Výskyt[[#This Row],[kód-P]],Výskyt[kód-P],1),"")</f>
        <v/>
      </c>
      <c r="L266" s="102" t="str">
        <f>IF(Výskyt[[#This Row],[ks]]&gt;0,Výskyt[[#This Row],[Kód]],"")</f>
        <v/>
      </c>
      <c r="M266" s="102" t="str">
        <f>IFERROR(VLOOKUP(Výskyt[[#This Row],[Kód]],zostava1[],2,0),"")</f>
        <v/>
      </c>
      <c r="N266" s="102" t="str">
        <f>IFERROR(VLOOKUP(Výskyt[[#This Row],[Kód]],zostava2[],2,0),"")</f>
        <v/>
      </c>
      <c r="O266" s="102" t="str">
        <f>IFERROR(VLOOKUP(Výskyt[[#This Row],[Kód]],zostava3[],2,0),"")</f>
        <v/>
      </c>
      <c r="P266" s="102" t="str">
        <f>IFERROR(VLOOKUP(Výskyt[[#This Row],[Kód]],zostava4[],2,0),"")</f>
        <v/>
      </c>
      <c r="Q266" s="102" t="str">
        <f>IFERROR(VLOOKUP(Výskyt[[#This Row],[Kód]],zostava5[],2,0),"")</f>
        <v/>
      </c>
      <c r="R266" s="102" t="str">
        <f>IFERROR(VLOOKUP(Výskyt[[#This Row],[Kód]],zostava6[],2,0),"")</f>
        <v/>
      </c>
      <c r="S266" s="102" t="str">
        <f>IFERROR(VLOOKUP(Výskyt[[#This Row],[Kód]],zostava7[],2,0),"")</f>
        <v/>
      </c>
      <c r="T266" s="102" t="str">
        <f>IFERROR(VLOOKUP(Výskyt[[#This Row],[Kód]],zostava8[],2,0),"")</f>
        <v/>
      </c>
      <c r="U266" s="102" t="str">
        <f>IFERROR(VLOOKUP(Výskyt[[#This Row],[Kód]],zostava9[],2,0),"")</f>
        <v/>
      </c>
      <c r="V266" s="103" t="str">
        <f>IFERROR(VLOOKUP(Výskyt[[#This Row],[Kód]],zostava10[],2,0),"")</f>
        <v/>
      </c>
      <c r="W266" s="90"/>
    </row>
    <row r="267" spans="1:23" x14ac:dyDescent="0.35">
      <c r="A267" s="90"/>
      <c r="B267" s="99">
        <v>4065</v>
      </c>
      <c r="C267" s="90" t="s">
        <v>234</v>
      </c>
      <c r="D267" s="90">
        <f>Cenník[[#This Row],[Kód]]</f>
        <v>4065</v>
      </c>
      <c r="E267" s="100">
        <v>0.35000000000000003</v>
      </c>
      <c r="F267" s="90"/>
      <c r="G267" s="90" t="s">
        <v>420</v>
      </c>
      <c r="H267" s="90"/>
      <c r="I267" s="101">
        <f>Cenník[[#This Row],[Kód]]</f>
        <v>4065</v>
      </c>
      <c r="J267" s="102">
        <f>SUM(Výskyt[[#This Row],[1]:[10]])</f>
        <v>0</v>
      </c>
      <c r="K267" s="102" t="str">
        <f>IFERROR(RANK(Výskyt[[#This Row],[kód-P]],Výskyt[kód-P],1),"")</f>
        <v/>
      </c>
      <c r="L267" s="102" t="str">
        <f>IF(Výskyt[[#This Row],[ks]]&gt;0,Výskyt[[#This Row],[Kód]],"")</f>
        <v/>
      </c>
      <c r="M267" s="102" t="str">
        <f>IFERROR(VLOOKUP(Výskyt[[#This Row],[Kód]],zostava1[],2,0),"")</f>
        <v/>
      </c>
      <c r="N267" s="102" t="str">
        <f>IFERROR(VLOOKUP(Výskyt[[#This Row],[Kód]],zostava2[],2,0),"")</f>
        <v/>
      </c>
      <c r="O267" s="102" t="str">
        <f>IFERROR(VLOOKUP(Výskyt[[#This Row],[Kód]],zostava3[],2,0),"")</f>
        <v/>
      </c>
      <c r="P267" s="102" t="str">
        <f>IFERROR(VLOOKUP(Výskyt[[#This Row],[Kód]],zostava4[],2,0),"")</f>
        <v/>
      </c>
      <c r="Q267" s="102" t="str">
        <f>IFERROR(VLOOKUP(Výskyt[[#This Row],[Kód]],zostava5[],2,0),"")</f>
        <v/>
      </c>
      <c r="R267" s="102" t="str">
        <f>IFERROR(VLOOKUP(Výskyt[[#This Row],[Kód]],zostava6[],2,0),"")</f>
        <v/>
      </c>
      <c r="S267" s="102" t="str">
        <f>IFERROR(VLOOKUP(Výskyt[[#This Row],[Kód]],zostava7[],2,0),"")</f>
        <v/>
      </c>
      <c r="T267" s="102" t="str">
        <f>IFERROR(VLOOKUP(Výskyt[[#This Row],[Kód]],zostava8[],2,0),"")</f>
        <v/>
      </c>
      <c r="U267" s="102" t="str">
        <f>IFERROR(VLOOKUP(Výskyt[[#This Row],[Kód]],zostava9[],2,0),"")</f>
        <v/>
      </c>
      <c r="V267" s="103" t="str">
        <f>IFERROR(VLOOKUP(Výskyt[[#This Row],[Kód]],zostava10[],2,0),"")</f>
        <v/>
      </c>
      <c r="W267" s="90"/>
    </row>
    <row r="268" spans="1:23" x14ac:dyDescent="0.35">
      <c r="A268" s="90"/>
      <c r="B268" s="99">
        <v>4070</v>
      </c>
      <c r="C268" s="90" t="s">
        <v>421</v>
      </c>
      <c r="D268" s="90">
        <f>Cenník[[#This Row],[Kód]]</f>
        <v>4070</v>
      </c>
      <c r="E268" s="100">
        <v>1.43</v>
      </c>
      <c r="F268" s="90"/>
      <c r="G268" s="90" t="s">
        <v>419</v>
      </c>
      <c r="H268" s="90"/>
      <c r="I268" s="101">
        <f>Cenník[[#This Row],[Kód]]</f>
        <v>4070</v>
      </c>
      <c r="J268" s="102">
        <f>SUM(Výskyt[[#This Row],[1]:[10]])</f>
        <v>0</v>
      </c>
      <c r="K268" s="102" t="str">
        <f>IFERROR(RANK(Výskyt[[#This Row],[kód-P]],Výskyt[kód-P],1),"")</f>
        <v/>
      </c>
      <c r="L268" s="102" t="str">
        <f>IF(Výskyt[[#This Row],[ks]]&gt;0,Výskyt[[#This Row],[Kód]],"")</f>
        <v/>
      </c>
      <c r="M268" s="102" t="str">
        <f>IFERROR(VLOOKUP(Výskyt[[#This Row],[Kód]],zostava1[],2,0),"")</f>
        <v/>
      </c>
      <c r="N268" s="102" t="str">
        <f>IFERROR(VLOOKUP(Výskyt[[#This Row],[Kód]],zostava2[],2,0),"")</f>
        <v/>
      </c>
      <c r="O268" s="102" t="str">
        <f>IFERROR(VLOOKUP(Výskyt[[#This Row],[Kód]],zostava3[],2,0),"")</f>
        <v/>
      </c>
      <c r="P268" s="102" t="str">
        <f>IFERROR(VLOOKUP(Výskyt[[#This Row],[Kód]],zostava4[],2,0),"")</f>
        <v/>
      </c>
      <c r="Q268" s="102" t="str">
        <f>IFERROR(VLOOKUP(Výskyt[[#This Row],[Kód]],zostava5[],2,0),"")</f>
        <v/>
      </c>
      <c r="R268" s="102" t="str">
        <f>IFERROR(VLOOKUP(Výskyt[[#This Row],[Kód]],zostava6[],2,0),"")</f>
        <v/>
      </c>
      <c r="S268" s="102" t="str">
        <f>IFERROR(VLOOKUP(Výskyt[[#This Row],[Kód]],zostava7[],2,0),"")</f>
        <v/>
      </c>
      <c r="T268" s="102" t="str">
        <f>IFERROR(VLOOKUP(Výskyt[[#This Row],[Kód]],zostava8[],2,0),"")</f>
        <v/>
      </c>
      <c r="U268" s="102" t="str">
        <f>IFERROR(VLOOKUP(Výskyt[[#This Row],[Kód]],zostava9[],2,0),"")</f>
        <v/>
      </c>
      <c r="V268" s="103" t="str">
        <f>IFERROR(VLOOKUP(Výskyt[[#This Row],[Kód]],zostava10[],2,0),"")</f>
        <v/>
      </c>
      <c r="W268" s="90"/>
    </row>
    <row r="269" spans="1:23" x14ac:dyDescent="0.35">
      <c r="A269" s="90"/>
      <c r="B269" s="99">
        <v>4071</v>
      </c>
      <c r="C269" s="90" t="s">
        <v>422</v>
      </c>
      <c r="D269" s="90">
        <f>Cenník[[#This Row],[Kód]]</f>
        <v>4071</v>
      </c>
      <c r="E269" s="100">
        <v>1.43</v>
      </c>
      <c r="F269" s="90"/>
      <c r="G269" s="90" t="s">
        <v>411</v>
      </c>
      <c r="H269" s="90"/>
      <c r="I269" s="101">
        <f>Cenník[[#This Row],[Kód]]</f>
        <v>4071</v>
      </c>
      <c r="J269" s="102">
        <f>SUM(Výskyt[[#This Row],[1]:[10]])</f>
        <v>0</v>
      </c>
      <c r="K269" s="102" t="str">
        <f>IFERROR(RANK(Výskyt[[#This Row],[kód-P]],Výskyt[kód-P],1),"")</f>
        <v/>
      </c>
      <c r="L269" s="102" t="str">
        <f>IF(Výskyt[[#This Row],[ks]]&gt;0,Výskyt[[#This Row],[Kód]],"")</f>
        <v/>
      </c>
      <c r="M269" s="102" t="str">
        <f>IFERROR(VLOOKUP(Výskyt[[#This Row],[Kód]],zostava1[],2,0),"")</f>
        <v/>
      </c>
      <c r="N269" s="102" t="str">
        <f>IFERROR(VLOOKUP(Výskyt[[#This Row],[Kód]],zostava2[],2,0),"")</f>
        <v/>
      </c>
      <c r="O269" s="102" t="str">
        <f>IFERROR(VLOOKUP(Výskyt[[#This Row],[Kód]],zostava3[],2,0),"")</f>
        <v/>
      </c>
      <c r="P269" s="102" t="str">
        <f>IFERROR(VLOOKUP(Výskyt[[#This Row],[Kód]],zostava4[],2,0),"")</f>
        <v/>
      </c>
      <c r="Q269" s="102" t="str">
        <f>IFERROR(VLOOKUP(Výskyt[[#This Row],[Kód]],zostava5[],2,0),"")</f>
        <v/>
      </c>
      <c r="R269" s="102" t="str">
        <f>IFERROR(VLOOKUP(Výskyt[[#This Row],[Kód]],zostava6[],2,0),"")</f>
        <v/>
      </c>
      <c r="S269" s="102" t="str">
        <f>IFERROR(VLOOKUP(Výskyt[[#This Row],[Kód]],zostava7[],2,0),"")</f>
        <v/>
      </c>
      <c r="T269" s="102" t="str">
        <f>IFERROR(VLOOKUP(Výskyt[[#This Row],[Kód]],zostava8[],2,0),"")</f>
        <v/>
      </c>
      <c r="U269" s="102" t="str">
        <f>IFERROR(VLOOKUP(Výskyt[[#This Row],[Kód]],zostava9[],2,0),"")</f>
        <v/>
      </c>
      <c r="V269" s="103" t="str">
        <f>IFERROR(VLOOKUP(Výskyt[[#This Row],[Kód]],zostava10[],2,0),"")</f>
        <v/>
      </c>
      <c r="W269" s="90"/>
    </row>
    <row r="270" spans="1:23" x14ac:dyDescent="0.35">
      <c r="A270" s="90"/>
      <c r="B270" s="99">
        <v>4092</v>
      </c>
      <c r="C270" s="90" t="s">
        <v>404</v>
      </c>
      <c r="D270" s="90">
        <f>Cenník[[#This Row],[Kód]]</f>
        <v>4092</v>
      </c>
      <c r="E270" s="100">
        <v>0.83</v>
      </c>
      <c r="F270" s="90"/>
      <c r="G270" s="90" t="s">
        <v>384</v>
      </c>
      <c r="H270" s="90"/>
      <c r="I270" s="101">
        <f>Cenník[[#This Row],[Kód]]</f>
        <v>4092</v>
      </c>
      <c r="J270" s="102">
        <f>SUM(Výskyt[[#This Row],[1]:[10]])</f>
        <v>0</v>
      </c>
      <c r="K270" s="102" t="str">
        <f>IFERROR(RANK(Výskyt[[#This Row],[kód-P]],Výskyt[kód-P],1),"")</f>
        <v/>
      </c>
      <c r="L270" s="102" t="str">
        <f>IF(Výskyt[[#This Row],[ks]]&gt;0,Výskyt[[#This Row],[Kód]],"")</f>
        <v/>
      </c>
      <c r="M270" s="102" t="str">
        <f>IFERROR(VLOOKUP(Výskyt[[#This Row],[Kód]],zostava1[],2,0),"")</f>
        <v/>
      </c>
      <c r="N270" s="102" t="str">
        <f>IFERROR(VLOOKUP(Výskyt[[#This Row],[Kód]],zostava2[],2,0),"")</f>
        <v/>
      </c>
      <c r="O270" s="102" t="str">
        <f>IFERROR(VLOOKUP(Výskyt[[#This Row],[Kód]],zostava3[],2,0),"")</f>
        <v/>
      </c>
      <c r="P270" s="102" t="str">
        <f>IFERROR(VLOOKUP(Výskyt[[#This Row],[Kód]],zostava4[],2,0),"")</f>
        <v/>
      </c>
      <c r="Q270" s="102" t="str">
        <f>IFERROR(VLOOKUP(Výskyt[[#This Row],[Kód]],zostava5[],2,0),"")</f>
        <v/>
      </c>
      <c r="R270" s="102" t="str">
        <f>IFERROR(VLOOKUP(Výskyt[[#This Row],[Kód]],zostava6[],2,0),"")</f>
        <v/>
      </c>
      <c r="S270" s="102" t="str">
        <f>IFERROR(VLOOKUP(Výskyt[[#This Row],[Kód]],zostava7[],2,0),"")</f>
        <v/>
      </c>
      <c r="T270" s="102" t="str">
        <f>IFERROR(VLOOKUP(Výskyt[[#This Row],[Kód]],zostava8[],2,0),"")</f>
        <v/>
      </c>
      <c r="U270" s="102" t="str">
        <f>IFERROR(VLOOKUP(Výskyt[[#This Row],[Kód]],zostava9[],2,0),"")</f>
        <v/>
      </c>
      <c r="V270" s="103" t="str">
        <f>IFERROR(VLOOKUP(Výskyt[[#This Row],[Kód]],zostava10[],2,0),"")</f>
        <v/>
      </c>
      <c r="W270" s="90"/>
    </row>
    <row r="271" spans="1:23" x14ac:dyDescent="0.35">
      <c r="A271" s="90"/>
      <c r="B271" s="99">
        <v>4120</v>
      </c>
      <c r="C271" s="90" t="s">
        <v>179</v>
      </c>
      <c r="D271" s="90">
        <f>Cenník[[#This Row],[Kód]]</f>
        <v>4120</v>
      </c>
      <c r="E271" s="100">
        <v>8.3000000000000007</v>
      </c>
      <c r="F271" s="90"/>
      <c r="G271" s="90" t="s">
        <v>386</v>
      </c>
      <c r="H271" s="90"/>
      <c r="I271" s="101">
        <f>Cenník[[#This Row],[Kód]]</f>
        <v>4120</v>
      </c>
      <c r="J271" s="102">
        <f>SUM(Výskyt[[#This Row],[1]:[10]])</f>
        <v>0</v>
      </c>
      <c r="K271" s="102" t="str">
        <f>IFERROR(RANK(Výskyt[[#This Row],[kód-P]],Výskyt[kód-P],1),"")</f>
        <v/>
      </c>
      <c r="L271" s="102" t="str">
        <f>IF(Výskyt[[#This Row],[ks]]&gt;0,Výskyt[[#This Row],[Kód]],"")</f>
        <v/>
      </c>
      <c r="M271" s="102" t="str">
        <f>IFERROR(VLOOKUP(Výskyt[[#This Row],[Kód]],zostava1[],2,0),"")</f>
        <v/>
      </c>
      <c r="N271" s="102" t="str">
        <f>IFERROR(VLOOKUP(Výskyt[[#This Row],[Kód]],zostava2[],2,0),"")</f>
        <v/>
      </c>
      <c r="O271" s="102" t="str">
        <f>IFERROR(VLOOKUP(Výskyt[[#This Row],[Kód]],zostava3[],2,0),"")</f>
        <v/>
      </c>
      <c r="P271" s="102" t="str">
        <f>IFERROR(VLOOKUP(Výskyt[[#This Row],[Kód]],zostava4[],2,0),"")</f>
        <v/>
      </c>
      <c r="Q271" s="102" t="str">
        <f>IFERROR(VLOOKUP(Výskyt[[#This Row],[Kód]],zostava5[],2,0),"")</f>
        <v/>
      </c>
      <c r="R271" s="102" t="str">
        <f>IFERROR(VLOOKUP(Výskyt[[#This Row],[Kód]],zostava6[],2,0),"")</f>
        <v/>
      </c>
      <c r="S271" s="102" t="str">
        <f>IFERROR(VLOOKUP(Výskyt[[#This Row],[Kód]],zostava7[],2,0),"")</f>
        <v/>
      </c>
      <c r="T271" s="102" t="str">
        <f>IFERROR(VLOOKUP(Výskyt[[#This Row],[Kód]],zostava8[],2,0),"")</f>
        <v/>
      </c>
      <c r="U271" s="102" t="str">
        <f>IFERROR(VLOOKUP(Výskyt[[#This Row],[Kód]],zostava9[],2,0),"")</f>
        <v/>
      </c>
      <c r="V271" s="103" t="str">
        <f>IFERROR(VLOOKUP(Výskyt[[#This Row],[Kód]],zostava10[],2,0),"")</f>
        <v/>
      </c>
      <c r="W271" s="90"/>
    </row>
    <row r="272" spans="1:23" x14ac:dyDescent="0.35">
      <c r="A272" s="90"/>
      <c r="B272" s="99">
        <v>4125</v>
      </c>
      <c r="C272" s="90" t="s">
        <v>181</v>
      </c>
      <c r="D272" s="90">
        <f>Cenník[[#This Row],[Kód]]</f>
        <v>4125</v>
      </c>
      <c r="E272" s="100">
        <v>1.92</v>
      </c>
      <c r="F272" s="90"/>
      <c r="G272" s="90" t="s">
        <v>382</v>
      </c>
      <c r="H272" s="90"/>
      <c r="I272" s="101">
        <f>Cenník[[#This Row],[Kód]]</f>
        <v>4125</v>
      </c>
      <c r="J272" s="102">
        <f>SUM(Výskyt[[#This Row],[1]:[10]])</f>
        <v>0</v>
      </c>
      <c r="K272" s="102" t="str">
        <f>IFERROR(RANK(Výskyt[[#This Row],[kód-P]],Výskyt[kód-P],1),"")</f>
        <v/>
      </c>
      <c r="L272" s="102" t="str">
        <f>IF(Výskyt[[#This Row],[ks]]&gt;0,Výskyt[[#This Row],[Kód]],"")</f>
        <v/>
      </c>
      <c r="M272" s="102" t="str">
        <f>IFERROR(VLOOKUP(Výskyt[[#This Row],[Kód]],zostava1[],2,0),"")</f>
        <v/>
      </c>
      <c r="N272" s="102" t="str">
        <f>IFERROR(VLOOKUP(Výskyt[[#This Row],[Kód]],zostava2[],2,0),"")</f>
        <v/>
      </c>
      <c r="O272" s="102" t="str">
        <f>IFERROR(VLOOKUP(Výskyt[[#This Row],[Kód]],zostava3[],2,0),"")</f>
        <v/>
      </c>
      <c r="P272" s="102" t="str">
        <f>IFERROR(VLOOKUP(Výskyt[[#This Row],[Kód]],zostava4[],2,0),"")</f>
        <v/>
      </c>
      <c r="Q272" s="102" t="str">
        <f>IFERROR(VLOOKUP(Výskyt[[#This Row],[Kód]],zostava5[],2,0),"")</f>
        <v/>
      </c>
      <c r="R272" s="102" t="str">
        <f>IFERROR(VLOOKUP(Výskyt[[#This Row],[Kód]],zostava6[],2,0),"")</f>
        <v/>
      </c>
      <c r="S272" s="102" t="str">
        <f>IFERROR(VLOOKUP(Výskyt[[#This Row],[Kód]],zostava7[],2,0),"")</f>
        <v/>
      </c>
      <c r="T272" s="102" t="str">
        <f>IFERROR(VLOOKUP(Výskyt[[#This Row],[Kód]],zostava8[],2,0),"")</f>
        <v/>
      </c>
      <c r="U272" s="102" t="str">
        <f>IFERROR(VLOOKUP(Výskyt[[#This Row],[Kód]],zostava9[],2,0),"")</f>
        <v/>
      </c>
      <c r="V272" s="103" t="str">
        <f>IFERROR(VLOOKUP(Výskyt[[#This Row],[Kód]],zostava10[],2,0),"")</f>
        <v/>
      </c>
      <c r="W272" s="90"/>
    </row>
    <row r="273" spans="1:23" x14ac:dyDescent="0.35">
      <c r="A273" s="90"/>
      <c r="B273" s="99">
        <v>4126</v>
      </c>
      <c r="C273" s="90" t="s">
        <v>183</v>
      </c>
      <c r="D273" s="90">
        <f>Cenník[[#This Row],[Kód]]</f>
        <v>4126</v>
      </c>
      <c r="E273" s="100">
        <v>12.28</v>
      </c>
      <c r="F273" s="90"/>
      <c r="G273" s="90" t="s">
        <v>380</v>
      </c>
      <c r="H273" s="90"/>
      <c r="I273" s="101">
        <f>Cenník[[#This Row],[Kód]]</f>
        <v>4126</v>
      </c>
      <c r="J273" s="102">
        <f>SUM(Výskyt[[#This Row],[1]:[10]])</f>
        <v>0</v>
      </c>
      <c r="K273" s="102" t="str">
        <f>IFERROR(RANK(Výskyt[[#This Row],[kód-P]],Výskyt[kód-P],1),"")</f>
        <v/>
      </c>
      <c r="L273" s="102" t="str">
        <f>IF(Výskyt[[#This Row],[ks]]&gt;0,Výskyt[[#This Row],[Kód]],"")</f>
        <v/>
      </c>
      <c r="M273" s="102" t="str">
        <f>IFERROR(VLOOKUP(Výskyt[[#This Row],[Kód]],zostava1[],2,0),"")</f>
        <v/>
      </c>
      <c r="N273" s="102" t="str">
        <f>IFERROR(VLOOKUP(Výskyt[[#This Row],[Kód]],zostava2[],2,0),"")</f>
        <v/>
      </c>
      <c r="O273" s="102" t="str">
        <f>IFERROR(VLOOKUP(Výskyt[[#This Row],[Kód]],zostava3[],2,0),"")</f>
        <v/>
      </c>
      <c r="P273" s="102" t="str">
        <f>IFERROR(VLOOKUP(Výskyt[[#This Row],[Kód]],zostava4[],2,0),"")</f>
        <v/>
      </c>
      <c r="Q273" s="102" t="str">
        <f>IFERROR(VLOOKUP(Výskyt[[#This Row],[Kód]],zostava5[],2,0),"")</f>
        <v/>
      </c>
      <c r="R273" s="102" t="str">
        <f>IFERROR(VLOOKUP(Výskyt[[#This Row],[Kód]],zostava6[],2,0),"")</f>
        <v/>
      </c>
      <c r="S273" s="102" t="str">
        <f>IFERROR(VLOOKUP(Výskyt[[#This Row],[Kód]],zostava7[],2,0),"")</f>
        <v/>
      </c>
      <c r="T273" s="102" t="str">
        <f>IFERROR(VLOOKUP(Výskyt[[#This Row],[Kód]],zostava8[],2,0),"")</f>
        <v/>
      </c>
      <c r="U273" s="102" t="str">
        <f>IFERROR(VLOOKUP(Výskyt[[#This Row],[Kód]],zostava9[],2,0),"")</f>
        <v/>
      </c>
      <c r="V273" s="103" t="str">
        <f>IFERROR(VLOOKUP(Výskyt[[#This Row],[Kód]],zostava10[],2,0),"")</f>
        <v/>
      </c>
      <c r="W273" s="90"/>
    </row>
    <row r="274" spans="1:23" x14ac:dyDescent="0.35">
      <c r="A274" s="90"/>
      <c r="B274" s="99">
        <v>4148</v>
      </c>
      <c r="C274" s="90" t="s">
        <v>423</v>
      </c>
      <c r="D274" s="90">
        <f>Cenník[[#This Row],[Kód]]</f>
        <v>4148</v>
      </c>
      <c r="E274" s="100">
        <v>0.9</v>
      </c>
      <c r="F274" s="90"/>
      <c r="G274" s="90" t="s">
        <v>253</v>
      </c>
      <c r="H274" s="90"/>
      <c r="I274" s="101">
        <f>Cenník[[#This Row],[Kód]]</f>
        <v>4148</v>
      </c>
      <c r="J274" s="102">
        <f>SUM(Výskyt[[#This Row],[1]:[10]])</f>
        <v>0</v>
      </c>
      <c r="K274" s="102" t="str">
        <f>IFERROR(RANK(Výskyt[[#This Row],[kód-P]],Výskyt[kód-P],1),"")</f>
        <v/>
      </c>
      <c r="L274" s="102" t="str">
        <f>IF(Výskyt[[#This Row],[ks]]&gt;0,Výskyt[[#This Row],[Kód]],"")</f>
        <v/>
      </c>
      <c r="M274" s="102" t="str">
        <f>IFERROR(VLOOKUP(Výskyt[[#This Row],[Kód]],zostava1[],2,0),"")</f>
        <v/>
      </c>
      <c r="N274" s="102" t="str">
        <f>IFERROR(VLOOKUP(Výskyt[[#This Row],[Kód]],zostava2[],2,0),"")</f>
        <v/>
      </c>
      <c r="O274" s="102" t="str">
        <f>IFERROR(VLOOKUP(Výskyt[[#This Row],[Kód]],zostava3[],2,0),"")</f>
        <v/>
      </c>
      <c r="P274" s="102" t="str">
        <f>IFERROR(VLOOKUP(Výskyt[[#This Row],[Kód]],zostava4[],2,0),"")</f>
        <v/>
      </c>
      <c r="Q274" s="102" t="str">
        <f>IFERROR(VLOOKUP(Výskyt[[#This Row],[Kód]],zostava5[],2,0),"")</f>
        <v/>
      </c>
      <c r="R274" s="102" t="str">
        <f>IFERROR(VLOOKUP(Výskyt[[#This Row],[Kód]],zostava6[],2,0),"")</f>
        <v/>
      </c>
      <c r="S274" s="102" t="str">
        <f>IFERROR(VLOOKUP(Výskyt[[#This Row],[Kód]],zostava7[],2,0),"")</f>
        <v/>
      </c>
      <c r="T274" s="102" t="str">
        <f>IFERROR(VLOOKUP(Výskyt[[#This Row],[Kód]],zostava8[],2,0),"")</f>
        <v/>
      </c>
      <c r="U274" s="102" t="str">
        <f>IFERROR(VLOOKUP(Výskyt[[#This Row],[Kód]],zostava9[],2,0),"")</f>
        <v/>
      </c>
      <c r="V274" s="103" t="str">
        <f>IFERROR(VLOOKUP(Výskyt[[#This Row],[Kód]],zostava10[],2,0),"")</f>
        <v/>
      </c>
      <c r="W274" s="90"/>
    </row>
    <row r="275" spans="1:23" x14ac:dyDescent="0.35">
      <c r="A275" s="90"/>
      <c r="B275" s="99">
        <v>4149</v>
      </c>
      <c r="C275" s="90" t="s">
        <v>395</v>
      </c>
      <c r="D275" s="90">
        <f>Cenník[[#This Row],[Kód]]</f>
        <v>4149</v>
      </c>
      <c r="E275" s="100">
        <v>0.37</v>
      </c>
      <c r="F275" s="90"/>
      <c r="G275" s="90" t="s">
        <v>251</v>
      </c>
      <c r="H275" s="90"/>
      <c r="I275" s="101">
        <f>Cenník[[#This Row],[Kód]]</f>
        <v>4149</v>
      </c>
      <c r="J275" s="102">
        <f>SUM(Výskyt[[#This Row],[1]:[10]])</f>
        <v>0</v>
      </c>
      <c r="K275" s="102" t="str">
        <f>IFERROR(RANK(Výskyt[[#This Row],[kód-P]],Výskyt[kód-P],1),"")</f>
        <v/>
      </c>
      <c r="L275" s="102" t="str">
        <f>IF(Výskyt[[#This Row],[ks]]&gt;0,Výskyt[[#This Row],[Kód]],"")</f>
        <v/>
      </c>
      <c r="M275" s="102" t="str">
        <f>IFERROR(VLOOKUP(Výskyt[[#This Row],[Kód]],zostava1[],2,0),"")</f>
        <v/>
      </c>
      <c r="N275" s="102" t="str">
        <f>IFERROR(VLOOKUP(Výskyt[[#This Row],[Kód]],zostava2[],2,0),"")</f>
        <v/>
      </c>
      <c r="O275" s="102" t="str">
        <f>IFERROR(VLOOKUP(Výskyt[[#This Row],[Kód]],zostava3[],2,0),"")</f>
        <v/>
      </c>
      <c r="P275" s="102" t="str">
        <f>IFERROR(VLOOKUP(Výskyt[[#This Row],[Kód]],zostava4[],2,0),"")</f>
        <v/>
      </c>
      <c r="Q275" s="102" t="str">
        <f>IFERROR(VLOOKUP(Výskyt[[#This Row],[Kód]],zostava5[],2,0),"")</f>
        <v/>
      </c>
      <c r="R275" s="102" t="str">
        <f>IFERROR(VLOOKUP(Výskyt[[#This Row],[Kód]],zostava6[],2,0),"")</f>
        <v/>
      </c>
      <c r="S275" s="102" t="str">
        <f>IFERROR(VLOOKUP(Výskyt[[#This Row],[Kód]],zostava7[],2,0),"")</f>
        <v/>
      </c>
      <c r="T275" s="102" t="str">
        <f>IFERROR(VLOOKUP(Výskyt[[#This Row],[Kód]],zostava8[],2,0),"")</f>
        <v/>
      </c>
      <c r="U275" s="102" t="str">
        <f>IFERROR(VLOOKUP(Výskyt[[#This Row],[Kód]],zostava9[],2,0),"")</f>
        <v/>
      </c>
      <c r="V275" s="103" t="str">
        <f>IFERROR(VLOOKUP(Výskyt[[#This Row],[Kód]],zostava10[],2,0),"")</f>
        <v/>
      </c>
      <c r="W275" s="90"/>
    </row>
    <row r="276" spans="1:23" x14ac:dyDescent="0.35">
      <c r="A276" s="90"/>
      <c r="B276" s="99">
        <v>4151</v>
      </c>
      <c r="C276" s="90" t="s">
        <v>393</v>
      </c>
      <c r="D276" s="90">
        <f>Cenník[[#This Row],[Kód]]</f>
        <v>4151</v>
      </c>
      <c r="E276" s="100">
        <v>0.64</v>
      </c>
      <c r="F276" s="90"/>
      <c r="G276" s="90" t="s">
        <v>424</v>
      </c>
      <c r="H276" s="90"/>
      <c r="I276" s="101">
        <f>Cenník[[#This Row],[Kód]]</f>
        <v>4151</v>
      </c>
      <c r="J276" s="102">
        <f>SUM(Výskyt[[#This Row],[1]:[10]])</f>
        <v>0</v>
      </c>
      <c r="K276" s="102" t="str">
        <f>IFERROR(RANK(Výskyt[[#This Row],[kód-P]],Výskyt[kód-P],1),"")</f>
        <v/>
      </c>
      <c r="L276" s="102" t="str">
        <f>IF(Výskyt[[#This Row],[ks]]&gt;0,Výskyt[[#This Row],[Kód]],"")</f>
        <v/>
      </c>
      <c r="M276" s="102" t="str">
        <f>IFERROR(VLOOKUP(Výskyt[[#This Row],[Kód]],zostava1[],2,0),"")</f>
        <v/>
      </c>
      <c r="N276" s="102" t="str">
        <f>IFERROR(VLOOKUP(Výskyt[[#This Row],[Kód]],zostava2[],2,0),"")</f>
        <v/>
      </c>
      <c r="O276" s="102" t="str">
        <f>IFERROR(VLOOKUP(Výskyt[[#This Row],[Kód]],zostava3[],2,0),"")</f>
        <v/>
      </c>
      <c r="P276" s="102" t="str">
        <f>IFERROR(VLOOKUP(Výskyt[[#This Row],[Kód]],zostava4[],2,0),"")</f>
        <v/>
      </c>
      <c r="Q276" s="102" t="str">
        <f>IFERROR(VLOOKUP(Výskyt[[#This Row],[Kód]],zostava5[],2,0),"")</f>
        <v/>
      </c>
      <c r="R276" s="102" t="str">
        <f>IFERROR(VLOOKUP(Výskyt[[#This Row],[Kód]],zostava6[],2,0),"")</f>
        <v/>
      </c>
      <c r="S276" s="102" t="str">
        <f>IFERROR(VLOOKUP(Výskyt[[#This Row],[Kód]],zostava7[],2,0),"")</f>
        <v/>
      </c>
      <c r="T276" s="102" t="str">
        <f>IFERROR(VLOOKUP(Výskyt[[#This Row],[Kód]],zostava8[],2,0),"")</f>
        <v/>
      </c>
      <c r="U276" s="102" t="str">
        <f>IFERROR(VLOOKUP(Výskyt[[#This Row],[Kód]],zostava9[],2,0),"")</f>
        <v/>
      </c>
      <c r="V276" s="103" t="str">
        <f>IFERROR(VLOOKUP(Výskyt[[#This Row],[Kód]],zostava10[],2,0),"")</f>
        <v/>
      </c>
      <c r="W276" s="90"/>
    </row>
    <row r="277" spans="1:23" x14ac:dyDescent="0.35">
      <c r="A277" s="90"/>
      <c r="B277" s="99">
        <v>4152</v>
      </c>
      <c r="C277" s="90" t="s">
        <v>425</v>
      </c>
      <c r="D277" s="90">
        <f>Cenník[[#This Row],[Kód]]</f>
        <v>4152</v>
      </c>
      <c r="E277" s="100">
        <v>0.53</v>
      </c>
      <c r="F277" s="90"/>
      <c r="G277" s="90" t="s">
        <v>426</v>
      </c>
      <c r="H277" s="90"/>
      <c r="I277" s="101">
        <f>Cenník[[#This Row],[Kód]]</f>
        <v>4152</v>
      </c>
      <c r="J277" s="102">
        <f>SUM(Výskyt[[#This Row],[1]:[10]])</f>
        <v>0</v>
      </c>
      <c r="K277" s="102" t="str">
        <f>IFERROR(RANK(Výskyt[[#This Row],[kód-P]],Výskyt[kód-P],1),"")</f>
        <v/>
      </c>
      <c r="L277" s="102" t="str">
        <f>IF(Výskyt[[#This Row],[ks]]&gt;0,Výskyt[[#This Row],[Kód]],"")</f>
        <v/>
      </c>
      <c r="M277" s="102" t="str">
        <f>IFERROR(VLOOKUP(Výskyt[[#This Row],[Kód]],zostava1[],2,0),"")</f>
        <v/>
      </c>
      <c r="N277" s="102" t="str">
        <f>IFERROR(VLOOKUP(Výskyt[[#This Row],[Kód]],zostava2[],2,0),"")</f>
        <v/>
      </c>
      <c r="O277" s="102" t="str">
        <f>IFERROR(VLOOKUP(Výskyt[[#This Row],[Kód]],zostava3[],2,0),"")</f>
        <v/>
      </c>
      <c r="P277" s="102" t="str">
        <f>IFERROR(VLOOKUP(Výskyt[[#This Row],[Kód]],zostava4[],2,0),"")</f>
        <v/>
      </c>
      <c r="Q277" s="102" t="str">
        <f>IFERROR(VLOOKUP(Výskyt[[#This Row],[Kód]],zostava5[],2,0),"")</f>
        <v/>
      </c>
      <c r="R277" s="102" t="str">
        <f>IFERROR(VLOOKUP(Výskyt[[#This Row],[Kód]],zostava6[],2,0),"")</f>
        <v/>
      </c>
      <c r="S277" s="102" t="str">
        <f>IFERROR(VLOOKUP(Výskyt[[#This Row],[Kód]],zostava7[],2,0),"")</f>
        <v/>
      </c>
      <c r="T277" s="102" t="str">
        <f>IFERROR(VLOOKUP(Výskyt[[#This Row],[Kód]],zostava8[],2,0),"")</f>
        <v/>
      </c>
      <c r="U277" s="102" t="str">
        <f>IFERROR(VLOOKUP(Výskyt[[#This Row],[Kód]],zostava9[],2,0),"")</f>
        <v/>
      </c>
      <c r="V277" s="103" t="str">
        <f>IFERROR(VLOOKUP(Výskyt[[#This Row],[Kód]],zostava10[],2,0),"")</f>
        <v/>
      </c>
      <c r="W277" s="90"/>
    </row>
    <row r="278" spans="1:23" x14ac:dyDescent="0.35">
      <c r="A278" s="90"/>
      <c r="B278" s="99">
        <v>4171</v>
      </c>
      <c r="C278" s="90" t="s">
        <v>147</v>
      </c>
      <c r="D278" s="90">
        <f>Cenník[[#This Row],[Kód]]</f>
        <v>4171</v>
      </c>
      <c r="E278" s="100">
        <v>0.7</v>
      </c>
      <c r="F278" s="90"/>
      <c r="G278" s="90" t="s">
        <v>340</v>
      </c>
      <c r="H278" s="90"/>
      <c r="I278" s="101">
        <f>Cenník[[#This Row],[Kód]]</f>
        <v>4171</v>
      </c>
      <c r="J278" s="102">
        <f>SUM(Výskyt[[#This Row],[1]:[10]])</f>
        <v>0</v>
      </c>
      <c r="K278" s="102" t="str">
        <f>IFERROR(RANK(Výskyt[[#This Row],[kód-P]],Výskyt[kód-P],1),"")</f>
        <v/>
      </c>
      <c r="L278" s="102" t="str">
        <f>IF(Výskyt[[#This Row],[ks]]&gt;0,Výskyt[[#This Row],[Kód]],"")</f>
        <v/>
      </c>
      <c r="M278" s="102" t="str">
        <f>IFERROR(VLOOKUP(Výskyt[[#This Row],[Kód]],zostava1[],2,0),"")</f>
        <v/>
      </c>
      <c r="N278" s="102" t="str">
        <f>IFERROR(VLOOKUP(Výskyt[[#This Row],[Kód]],zostava2[],2,0),"")</f>
        <v/>
      </c>
      <c r="O278" s="102" t="str">
        <f>IFERROR(VLOOKUP(Výskyt[[#This Row],[Kód]],zostava3[],2,0),"")</f>
        <v/>
      </c>
      <c r="P278" s="102" t="str">
        <f>IFERROR(VLOOKUP(Výskyt[[#This Row],[Kód]],zostava4[],2,0),"")</f>
        <v/>
      </c>
      <c r="Q278" s="102" t="str">
        <f>IFERROR(VLOOKUP(Výskyt[[#This Row],[Kód]],zostava5[],2,0),"")</f>
        <v/>
      </c>
      <c r="R278" s="102" t="str">
        <f>IFERROR(VLOOKUP(Výskyt[[#This Row],[Kód]],zostava6[],2,0),"")</f>
        <v/>
      </c>
      <c r="S278" s="102" t="str">
        <f>IFERROR(VLOOKUP(Výskyt[[#This Row],[Kód]],zostava7[],2,0),"")</f>
        <v/>
      </c>
      <c r="T278" s="102" t="str">
        <f>IFERROR(VLOOKUP(Výskyt[[#This Row],[Kód]],zostava8[],2,0),"")</f>
        <v/>
      </c>
      <c r="U278" s="102" t="str">
        <f>IFERROR(VLOOKUP(Výskyt[[#This Row],[Kód]],zostava9[],2,0),"")</f>
        <v/>
      </c>
      <c r="V278" s="103" t="str">
        <f>IFERROR(VLOOKUP(Výskyt[[#This Row],[Kód]],zostava10[],2,0),"")</f>
        <v/>
      </c>
      <c r="W278" s="90"/>
    </row>
    <row r="279" spans="1:23" x14ac:dyDescent="0.35">
      <c r="A279" s="90"/>
      <c r="B279" s="99">
        <v>4172</v>
      </c>
      <c r="C279" s="90" t="s">
        <v>137</v>
      </c>
      <c r="D279" s="90">
        <f>Cenník[[#This Row],[Kód]]</f>
        <v>4172</v>
      </c>
      <c r="E279" s="100">
        <v>1.3</v>
      </c>
      <c r="F279" s="90"/>
      <c r="G279" s="90" t="s">
        <v>344</v>
      </c>
      <c r="H279" s="90"/>
      <c r="I279" s="101">
        <f>Cenník[[#This Row],[Kód]]</f>
        <v>4172</v>
      </c>
      <c r="J279" s="102">
        <f>SUM(Výskyt[[#This Row],[1]:[10]])</f>
        <v>0</v>
      </c>
      <c r="K279" s="102" t="str">
        <f>IFERROR(RANK(Výskyt[[#This Row],[kód-P]],Výskyt[kód-P],1),"")</f>
        <v/>
      </c>
      <c r="L279" s="102" t="str">
        <f>IF(Výskyt[[#This Row],[ks]]&gt;0,Výskyt[[#This Row],[Kód]],"")</f>
        <v/>
      </c>
      <c r="M279" s="102" t="str">
        <f>IFERROR(VLOOKUP(Výskyt[[#This Row],[Kód]],zostava1[],2,0),"")</f>
        <v/>
      </c>
      <c r="N279" s="102" t="str">
        <f>IFERROR(VLOOKUP(Výskyt[[#This Row],[Kód]],zostava2[],2,0),"")</f>
        <v/>
      </c>
      <c r="O279" s="102" t="str">
        <f>IFERROR(VLOOKUP(Výskyt[[#This Row],[Kód]],zostava3[],2,0),"")</f>
        <v/>
      </c>
      <c r="P279" s="102" t="str">
        <f>IFERROR(VLOOKUP(Výskyt[[#This Row],[Kód]],zostava4[],2,0),"")</f>
        <v/>
      </c>
      <c r="Q279" s="102" t="str">
        <f>IFERROR(VLOOKUP(Výskyt[[#This Row],[Kód]],zostava5[],2,0),"")</f>
        <v/>
      </c>
      <c r="R279" s="102" t="str">
        <f>IFERROR(VLOOKUP(Výskyt[[#This Row],[Kód]],zostava6[],2,0),"")</f>
        <v/>
      </c>
      <c r="S279" s="102" t="str">
        <f>IFERROR(VLOOKUP(Výskyt[[#This Row],[Kód]],zostava7[],2,0),"")</f>
        <v/>
      </c>
      <c r="T279" s="102" t="str">
        <f>IFERROR(VLOOKUP(Výskyt[[#This Row],[Kód]],zostava8[],2,0),"")</f>
        <v/>
      </c>
      <c r="U279" s="102" t="str">
        <f>IFERROR(VLOOKUP(Výskyt[[#This Row],[Kód]],zostava9[],2,0),"")</f>
        <v/>
      </c>
      <c r="V279" s="103" t="str">
        <f>IFERROR(VLOOKUP(Výskyt[[#This Row],[Kód]],zostava10[],2,0),"")</f>
        <v/>
      </c>
      <c r="W279" s="90"/>
    </row>
    <row r="280" spans="1:23" x14ac:dyDescent="0.35">
      <c r="A280" s="90"/>
      <c r="B280" s="99">
        <v>4174</v>
      </c>
      <c r="C280" s="90" t="s">
        <v>161</v>
      </c>
      <c r="D280" s="90">
        <f>Cenník[[#This Row],[Kód]]</f>
        <v>4174</v>
      </c>
      <c r="E280" s="100">
        <v>0.72</v>
      </c>
      <c r="F280" s="90"/>
      <c r="G280" s="90" t="s">
        <v>330</v>
      </c>
      <c r="H280" s="90"/>
      <c r="I280" s="101">
        <f>Cenník[[#This Row],[Kód]]</f>
        <v>4174</v>
      </c>
      <c r="J280" s="102">
        <f>SUM(Výskyt[[#This Row],[1]:[10]])</f>
        <v>0</v>
      </c>
      <c r="K280" s="102" t="str">
        <f>IFERROR(RANK(Výskyt[[#This Row],[kód-P]],Výskyt[kód-P],1),"")</f>
        <v/>
      </c>
      <c r="L280" s="102" t="str">
        <f>IF(Výskyt[[#This Row],[ks]]&gt;0,Výskyt[[#This Row],[Kód]],"")</f>
        <v/>
      </c>
      <c r="M280" s="102" t="str">
        <f>IFERROR(VLOOKUP(Výskyt[[#This Row],[Kód]],zostava1[],2,0),"")</f>
        <v/>
      </c>
      <c r="N280" s="102" t="str">
        <f>IFERROR(VLOOKUP(Výskyt[[#This Row],[Kód]],zostava2[],2,0),"")</f>
        <v/>
      </c>
      <c r="O280" s="102" t="str">
        <f>IFERROR(VLOOKUP(Výskyt[[#This Row],[Kód]],zostava3[],2,0),"")</f>
        <v/>
      </c>
      <c r="P280" s="102" t="str">
        <f>IFERROR(VLOOKUP(Výskyt[[#This Row],[Kód]],zostava4[],2,0),"")</f>
        <v/>
      </c>
      <c r="Q280" s="102" t="str">
        <f>IFERROR(VLOOKUP(Výskyt[[#This Row],[Kód]],zostava5[],2,0),"")</f>
        <v/>
      </c>
      <c r="R280" s="102" t="str">
        <f>IFERROR(VLOOKUP(Výskyt[[#This Row],[Kód]],zostava6[],2,0),"")</f>
        <v/>
      </c>
      <c r="S280" s="102" t="str">
        <f>IFERROR(VLOOKUP(Výskyt[[#This Row],[Kód]],zostava7[],2,0),"")</f>
        <v/>
      </c>
      <c r="T280" s="102" t="str">
        <f>IFERROR(VLOOKUP(Výskyt[[#This Row],[Kód]],zostava8[],2,0),"")</f>
        <v/>
      </c>
      <c r="U280" s="102" t="str">
        <f>IFERROR(VLOOKUP(Výskyt[[#This Row],[Kód]],zostava9[],2,0),"")</f>
        <v/>
      </c>
      <c r="V280" s="103" t="str">
        <f>IFERROR(VLOOKUP(Výskyt[[#This Row],[Kód]],zostava10[],2,0),"")</f>
        <v/>
      </c>
      <c r="W280" s="90"/>
    </row>
    <row r="281" spans="1:23" x14ac:dyDescent="0.35">
      <c r="A281" s="90"/>
      <c r="B281" s="99">
        <v>4175</v>
      </c>
      <c r="C281" s="90" t="s">
        <v>153</v>
      </c>
      <c r="D281" s="90">
        <f>Cenník[[#This Row],[Kód]]</f>
        <v>4175</v>
      </c>
      <c r="E281" s="100">
        <v>1.37</v>
      </c>
      <c r="F281" s="90"/>
      <c r="G281" s="90" t="s">
        <v>320</v>
      </c>
      <c r="H281" s="90"/>
      <c r="I281" s="101">
        <f>Cenník[[#This Row],[Kód]]</f>
        <v>4175</v>
      </c>
      <c r="J281" s="102">
        <f>SUM(Výskyt[[#This Row],[1]:[10]])</f>
        <v>0</v>
      </c>
      <c r="K281" s="102" t="str">
        <f>IFERROR(RANK(Výskyt[[#This Row],[kód-P]],Výskyt[kód-P],1),"")</f>
        <v/>
      </c>
      <c r="L281" s="102" t="str">
        <f>IF(Výskyt[[#This Row],[ks]]&gt;0,Výskyt[[#This Row],[Kód]],"")</f>
        <v/>
      </c>
      <c r="M281" s="102" t="str">
        <f>IFERROR(VLOOKUP(Výskyt[[#This Row],[Kód]],zostava1[],2,0),"")</f>
        <v/>
      </c>
      <c r="N281" s="102" t="str">
        <f>IFERROR(VLOOKUP(Výskyt[[#This Row],[Kód]],zostava2[],2,0),"")</f>
        <v/>
      </c>
      <c r="O281" s="102" t="str">
        <f>IFERROR(VLOOKUP(Výskyt[[#This Row],[Kód]],zostava3[],2,0),"")</f>
        <v/>
      </c>
      <c r="P281" s="102" t="str">
        <f>IFERROR(VLOOKUP(Výskyt[[#This Row],[Kód]],zostava4[],2,0),"")</f>
        <v/>
      </c>
      <c r="Q281" s="102" t="str">
        <f>IFERROR(VLOOKUP(Výskyt[[#This Row],[Kód]],zostava5[],2,0),"")</f>
        <v/>
      </c>
      <c r="R281" s="102" t="str">
        <f>IFERROR(VLOOKUP(Výskyt[[#This Row],[Kód]],zostava6[],2,0),"")</f>
        <v/>
      </c>
      <c r="S281" s="102" t="str">
        <f>IFERROR(VLOOKUP(Výskyt[[#This Row],[Kód]],zostava7[],2,0),"")</f>
        <v/>
      </c>
      <c r="T281" s="102" t="str">
        <f>IFERROR(VLOOKUP(Výskyt[[#This Row],[Kód]],zostava8[],2,0),"")</f>
        <v/>
      </c>
      <c r="U281" s="102" t="str">
        <f>IFERROR(VLOOKUP(Výskyt[[#This Row],[Kód]],zostava9[],2,0),"")</f>
        <v/>
      </c>
      <c r="V281" s="103" t="str">
        <f>IFERROR(VLOOKUP(Výskyt[[#This Row],[Kód]],zostava10[],2,0),"")</f>
        <v/>
      </c>
      <c r="W281" s="90"/>
    </row>
    <row r="282" spans="1:23" x14ac:dyDescent="0.35">
      <c r="A282" s="90"/>
      <c r="B282" s="99">
        <v>4176</v>
      </c>
      <c r="C282" s="90" t="s">
        <v>155</v>
      </c>
      <c r="D282" s="90">
        <f>Cenník[[#This Row],[Kód]]</f>
        <v>4176</v>
      </c>
      <c r="E282" s="100">
        <v>1.97</v>
      </c>
      <c r="F282" s="90"/>
      <c r="G282" s="90" t="s">
        <v>318</v>
      </c>
      <c r="H282" s="90"/>
      <c r="I282" s="101">
        <f>Cenník[[#This Row],[Kód]]</f>
        <v>4176</v>
      </c>
      <c r="J282" s="102">
        <f>SUM(Výskyt[[#This Row],[1]:[10]])</f>
        <v>0</v>
      </c>
      <c r="K282" s="102" t="str">
        <f>IFERROR(RANK(Výskyt[[#This Row],[kód-P]],Výskyt[kód-P],1),"")</f>
        <v/>
      </c>
      <c r="L282" s="102" t="str">
        <f>IF(Výskyt[[#This Row],[ks]]&gt;0,Výskyt[[#This Row],[Kód]],"")</f>
        <v/>
      </c>
      <c r="M282" s="102" t="str">
        <f>IFERROR(VLOOKUP(Výskyt[[#This Row],[Kód]],zostava1[],2,0),"")</f>
        <v/>
      </c>
      <c r="N282" s="102" t="str">
        <f>IFERROR(VLOOKUP(Výskyt[[#This Row],[Kód]],zostava2[],2,0),"")</f>
        <v/>
      </c>
      <c r="O282" s="102" t="str">
        <f>IFERROR(VLOOKUP(Výskyt[[#This Row],[Kód]],zostava3[],2,0),"")</f>
        <v/>
      </c>
      <c r="P282" s="102" t="str">
        <f>IFERROR(VLOOKUP(Výskyt[[#This Row],[Kód]],zostava4[],2,0),"")</f>
        <v/>
      </c>
      <c r="Q282" s="102" t="str">
        <f>IFERROR(VLOOKUP(Výskyt[[#This Row],[Kód]],zostava5[],2,0),"")</f>
        <v/>
      </c>
      <c r="R282" s="102" t="str">
        <f>IFERROR(VLOOKUP(Výskyt[[#This Row],[Kód]],zostava6[],2,0),"")</f>
        <v/>
      </c>
      <c r="S282" s="102" t="str">
        <f>IFERROR(VLOOKUP(Výskyt[[#This Row],[Kód]],zostava7[],2,0),"")</f>
        <v/>
      </c>
      <c r="T282" s="102" t="str">
        <f>IFERROR(VLOOKUP(Výskyt[[#This Row],[Kód]],zostava8[],2,0),"")</f>
        <v/>
      </c>
      <c r="U282" s="102" t="str">
        <f>IFERROR(VLOOKUP(Výskyt[[#This Row],[Kód]],zostava9[],2,0),"")</f>
        <v/>
      </c>
      <c r="V282" s="103" t="str">
        <f>IFERROR(VLOOKUP(Výskyt[[#This Row],[Kód]],zostava10[],2,0),"")</f>
        <v/>
      </c>
      <c r="W282" s="90"/>
    </row>
    <row r="283" spans="1:23" x14ac:dyDescent="0.35">
      <c r="A283" s="90"/>
      <c r="B283" s="99">
        <v>4177</v>
      </c>
      <c r="C283" s="90" t="s">
        <v>157</v>
      </c>
      <c r="D283" s="90">
        <f>Cenník[[#This Row],[Kód]]</f>
        <v>4177</v>
      </c>
      <c r="E283" s="100">
        <v>2.7199999999999998</v>
      </c>
      <c r="F283" s="90"/>
      <c r="G283" s="90" t="s">
        <v>322</v>
      </c>
      <c r="H283" s="90"/>
      <c r="I283" s="101">
        <f>Cenník[[#This Row],[Kód]]</f>
        <v>4177</v>
      </c>
      <c r="J283" s="102">
        <f>SUM(Výskyt[[#This Row],[1]:[10]])</f>
        <v>0</v>
      </c>
      <c r="K283" s="102" t="str">
        <f>IFERROR(RANK(Výskyt[[#This Row],[kód-P]],Výskyt[kód-P],1),"")</f>
        <v/>
      </c>
      <c r="L283" s="102" t="str">
        <f>IF(Výskyt[[#This Row],[ks]]&gt;0,Výskyt[[#This Row],[Kód]],"")</f>
        <v/>
      </c>
      <c r="M283" s="102" t="str">
        <f>IFERROR(VLOOKUP(Výskyt[[#This Row],[Kód]],zostava1[],2,0),"")</f>
        <v/>
      </c>
      <c r="N283" s="102" t="str">
        <f>IFERROR(VLOOKUP(Výskyt[[#This Row],[Kód]],zostava2[],2,0),"")</f>
        <v/>
      </c>
      <c r="O283" s="102" t="str">
        <f>IFERROR(VLOOKUP(Výskyt[[#This Row],[Kód]],zostava3[],2,0),"")</f>
        <v/>
      </c>
      <c r="P283" s="102" t="str">
        <f>IFERROR(VLOOKUP(Výskyt[[#This Row],[Kód]],zostava4[],2,0),"")</f>
        <v/>
      </c>
      <c r="Q283" s="102" t="str">
        <f>IFERROR(VLOOKUP(Výskyt[[#This Row],[Kód]],zostava5[],2,0),"")</f>
        <v/>
      </c>
      <c r="R283" s="102" t="str">
        <f>IFERROR(VLOOKUP(Výskyt[[#This Row],[Kód]],zostava6[],2,0),"")</f>
        <v/>
      </c>
      <c r="S283" s="102" t="str">
        <f>IFERROR(VLOOKUP(Výskyt[[#This Row],[Kód]],zostava7[],2,0),"")</f>
        <v/>
      </c>
      <c r="T283" s="102" t="str">
        <f>IFERROR(VLOOKUP(Výskyt[[#This Row],[Kód]],zostava8[],2,0),"")</f>
        <v/>
      </c>
      <c r="U283" s="102" t="str">
        <f>IFERROR(VLOOKUP(Výskyt[[#This Row],[Kód]],zostava9[],2,0),"")</f>
        <v/>
      </c>
      <c r="V283" s="103" t="str">
        <f>IFERROR(VLOOKUP(Výskyt[[#This Row],[Kód]],zostava10[],2,0),"")</f>
        <v/>
      </c>
      <c r="W283" s="90"/>
    </row>
    <row r="284" spans="1:23" x14ac:dyDescent="0.35">
      <c r="A284" s="90"/>
      <c r="B284" s="99">
        <v>4178</v>
      </c>
      <c r="C284" s="90" t="s">
        <v>159</v>
      </c>
      <c r="D284" s="90">
        <f>Cenník[[#This Row],[Kód]]</f>
        <v>4178</v>
      </c>
      <c r="E284" s="100">
        <v>3.5599999999999996</v>
      </c>
      <c r="F284" s="90"/>
      <c r="G284" s="90" t="s">
        <v>337</v>
      </c>
      <c r="H284" s="90"/>
      <c r="I284" s="101">
        <f>Cenník[[#This Row],[Kód]]</f>
        <v>4178</v>
      </c>
      <c r="J284" s="102">
        <f>SUM(Výskyt[[#This Row],[1]:[10]])</f>
        <v>0</v>
      </c>
      <c r="K284" s="102" t="str">
        <f>IFERROR(RANK(Výskyt[[#This Row],[kód-P]],Výskyt[kód-P],1),"")</f>
        <v/>
      </c>
      <c r="L284" s="102" t="str">
        <f>IF(Výskyt[[#This Row],[ks]]&gt;0,Výskyt[[#This Row],[Kód]],"")</f>
        <v/>
      </c>
      <c r="M284" s="102" t="str">
        <f>IFERROR(VLOOKUP(Výskyt[[#This Row],[Kód]],zostava1[],2,0),"")</f>
        <v/>
      </c>
      <c r="N284" s="102" t="str">
        <f>IFERROR(VLOOKUP(Výskyt[[#This Row],[Kód]],zostava2[],2,0),"")</f>
        <v/>
      </c>
      <c r="O284" s="102" t="str">
        <f>IFERROR(VLOOKUP(Výskyt[[#This Row],[Kód]],zostava3[],2,0),"")</f>
        <v/>
      </c>
      <c r="P284" s="102" t="str">
        <f>IFERROR(VLOOKUP(Výskyt[[#This Row],[Kód]],zostava4[],2,0),"")</f>
        <v/>
      </c>
      <c r="Q284" s="102" t="str">
        <f>IFERROR(VLOOKUP(Výskyt[[#This Row],[Kód]],zostava5[],2,0),"")</f>
        <v/>
      </c>
      <c r="R284" s="102" t="str">
        <f>IFERROR(VLOOKUP(Výskyt[[#This Row],[Kód]],zostava6[],2,0),"")</f>
        <v/>
      </c>
      <c r="S284" s="102" t="str">
        <f>IFERROR(VLOOKUP(Výskyt[[#This Row],[Kód]],zostava7[],2,0),"")</f>
        <v/>
      </c>
      <c r="T284" s="102" t="str">
        <f>IFERROR(VLOOKUP(Výskyt[[#This Row],[Kód]],zostava8[],2,0),"")</f>
        <v/>
      </c>
      <c r="U284" s="102" t="str">
        <f>IFERROR(VLOOKUP(Výskyt[[#This Row],[Kód]],zostava9[],2,0),"")</f>
        <v/>
      </c>
      <c r="V284" s="103" t="str">
        <f>IFERROR(VLOOKUP(Výskyt[[#This Row],[Kód]],zostava10[],2,0),"")</f>
        <v/>
      </c>
      <c r="W284" s="90"/>
    </row>
    <row r="285" spans="1:23" x14ac:dyDescent="0.35">
      <c r="A285" s="90"/>
      <c r="B285" s="99">
        <v>4179</v>
      </c>
      <c r="C285" s="90" t="s">
        <v>149</v>
      </c>
      <c r="D285" s="90">
        <f>Cenník[[#This Row],[Kód]]</f>
        <v>4179</v>
      </c>
      <c r="E285" s="100">
        <v>2.2999999999999998</v>
      </c>
      <c r="F285" s="90"/>
      <c r="G285" s="90" t="s">
        <v>170</v>
      </c>
      <c r="H285" s="90"/>
      <c r="I285" s="101">
        <f>Cenník[[#This Row],[Kód]]</f>
        <v>4179</v>
      </c>
      <c r="J285" s="102">
        <f>SUM(Výskyt[[#This Row],[1]:[10]])</f>
        <v>0</v>
      </c>
      <c r="K285" s="102" t="str">
        <f>IFERROR(RANK(Výskyt[[#This Row],[kód-P]],Výskyt[kód-P],1),"")</f>
        <v/>
      </c>
      <c r="L285" s="102" t="str">
        <f>IF(Výskyt[[#This Row],[ks]]&gt;0,Výskyt[[#This Row],[Kód]],"")</f>
        <v/>
      </c>
      <c r="M285" s="102" t="str">
        <f>IFERROR(VLOOKUP(Výskyt[[#This Row],[Kód]],zostava1[],2,0),"")</f>
        <v/>
      </c>
      <c r="N285" s="102" t="str">
        <f>IFERROR(VLOOKUP(Výskyt[[#This Row],[Kód]],zostava2[],2,0),"")</f>
        <v/>
      </c>
      <c r="O285" s="102" t="str">
        <f>IFERROR(VLOOKUP(Výskyt[[#This Row],[Kód]],zostava3[],2,0),"")</f>
        <v/>
      </c>
      <c r="P285" s="102" t="str">
        <f>IFERROR(VLOOKUP(Výskyt[[#This Row],[Kód]],zostava4[],2,0),"")</f>
        <v/>
      </c>
      <c r="Q285" s="102" t="str">
        <f>IFERROR(VLOOKUP(Výskyt[[#This Row],[Kód]],zostava5[],2,0),"")</f>
        <v/>
      </c>
      <c r="R285" s="102" t="str">
        <f>IFERROR(VLOOKUP(Výskyt[[#This Row],[Kód]],zostava6[],2,0),"")</f>
        <v/>
      </c>
      <c r="S285" s="102" t="str">
        <f>IFERROR(VLOOKUP(Výskyt[[#This Row],[Kód]],zostava7[],2,0),"")</f>
        <v/>
      </c>
      <c r="T285" s="102" t="str">
        <f>IFERROR(VLOOKUP(Výskyt[[#This Row],[Kód]],zostava8[],2,0),"")</f>
        <v/>
      </c>
      <c r="U285" s="102" t="str">
        <f>IFERROR(VLOOKUP(Výskyt[[#This Row],[Kód]],zostava9[],2,0),"")</f>
        <v/>
      </c>
      <c r="V285" s="103" t="str">
        <f>IFERROR(VLOOKUP(Výskyt[[#This Row],[Kód]],zostava10[],2,0),"")</f>
        <v/>
      </c>
      <c r="W285" s="90"/>
    </row>
    <row r="286" spans="1:23" x14ac:dyDescent="0.35">
      <c r="A286" s="90"/>
      <c r="B286" s="99">
        <v>4180</v>
      </c>
      <c r="C286" s="90" t="s">
        <v>151</v>
      </c>
      <c r="D286" s="90">
        <f>Cenník[[#This Row],[Kód]]</f>
        <v>4180</v>
      </c>
      <c r="E286" s="100">
        <v>3.1399999999999997</v>
      </c>
      <c r="F286" s="90"/>
      <c r="G286" s="90" t="s">
        <v>160</v>
      </c>
      <c r="H286" s="90"/>
      <c r="I286" s="101">
        <f>Cenník[[#This Row],[Kód]]</f>
        <v>4180</v>
      </c>
      <c r="J286" s="102">
        <f>SUM(Výskyt[[#This Row],[1]:[10]])</f>
        <v>0</v>
      </c>
      <c r="K286" s="102" t="str">
        <f>IFERROR(RANK(Výskyt[[#This Row],[kód-P]],Výskyt[kód-P],1),"")</f>
        <v/>
      </c>
      <c r="L286" s="102" t="str">
        <f>IF(Výskyt[[#This Row],[ks]]&gt;0,Výskyt[[#This Row],[Kód]],"")</f>
        <v/>
      </c>
      <c r="M286" s="102" t="str">
        <f>IFERROR(VLOOKUP(Výskyt[[#This Row],[Kód]],zostava1[],2,0),"")</f>
        <v/>
      </c>
      <c r="N286" s="102" t="str">
        <f>IFERROR(VLOOKUP(Výskyt[[#This Row],[Kód]],zostava2[],2,0),"")</f>
        <v/>
      </c>
      <c r="O286" s="102" t="str">
        <f>IFERROR(VLOOKUP(Výskyt[[#This Row],[Kód]],zostava3[],2,0),"")</f>
        <v/>
      </c>
      <c r="P286" s="102" t="str">
        <f>IFERROR(VLOOKUP(Výskyt[[#This Row],[Kód]],zostava4[],2,0),"")</f>
        <v/>
      </c>
      <c r="Q286" s="102" t="str">
        <f>IFERROR(VLOOKUP(Výskyt[[#This Row],[Kód]],zostava5[],2,0),"")</f>
        <v/>
      </c>
      <c r="R286" s="102" t="str">
        <f>IFERROR(VLOOKUP(Výskyt[[#This Row],[Kód]],zostava6[],2,0),"")</f>
        <v/>
      </c>
      <c r="S286" s="102" t="str">
        <f>IFERROR(VLOOKUP(Výskyt[[#This Row],[Kód]],zostava7[],2,0),"")</f>
        <v/>
      </c>
      <c r="T286" s="102" t="str">
        <f>IFERROR(VLOOKUP(Výskyt[[#This Row],[Kód]],zostava8[],2,0),"")</f>
        <v/>
      </c>
      <c r="U286" s="102" t="str">
        <f>IFERROR(VLOOKUP(Výskyt[[#This Row],[Kód]],zostava9[],2,0),"")</f>
        <v/>
      </c>
      <c r="V286" s="103" t="str">
        <f>IFERROR(VLOOKUP(Výskyt[[#This Row],[Kód]],zostava10[],2,0),"")</f>
        <v/>
      </c>
      <c r="W286" s="90"/>
    </row>
    <row r="287" spans="1:23" x14ac:dyDescent="0.35">
      <c r="A287" s="90"/>
      <c r="B287" s="99">
        <v>4181</v>
      </c>
      <c r="C287" s="90" t="s">
        <v>145</v>
      </c>
      <c r="D287" s="90">
        <f>Cenník[[#This Row],[Kód]]</f>
        <v>4181</v>
      </c>
      <c r="E287" s="100">
        <v>0.72</v>
      </c>
      <c r="F287" s="90"/>
      <c r="G287" s="90" t="s">
        <v>162</v>
      </c>
      <c r="H287" s="90"/>
      <c r="I287" s="101">
        <f>Cenník[[#This Row],[Kód]]</f>
        <v>4181</v>
      </c>
      <c r="J287" s="102">
        <f>SUM(Výskyt[[#This Row],[1]:[10]])</f>
        <v>0</v>
      </c>
      <c r="K287" s="102" t="str">
        <f>IFERROR(RANK(Výskyt[[#This Row],[kód-P]],Výskyt[kód-P],1),"")</f>
        <v/>
      </c>
      <c r="L287" s="102" t="str">
        <f>IF(Výskyt[[#This Row],[ks]]&gt;0,Výskyt[[#This Row],[Kód]],"")</f>
        <v/>
      </c>
      <c r="M287" s="102" t="str">
        <f>IFERROR(VLOOKUP(Výskyt[[#This Row],[Kód]],zostava1[],2,0),"")</f>
        <v/>
      </c>
      <c r="N287" s="102" t="str">
        <f>IFERROR(VLOOKUP(Výskyt[[#This Row],[Kód]],zostava2[],2,0),"")</f>
        <v/>
      </c>
      <c r="O287" s="102" t="str">
        <f>IFERROR(VLOOKUP(Výskyt[[#This Row],[Kód]],zostava3[],2,0),"")</f>
        <v/>
      </c>
      <c r="P287" s="102" t="str">
        <f>IFERROR(VLOOKUP(Výskyt[[#This Row],[Kód]],zostava4[],2,0),"")</f>
        <v/>
      </c>
      <c r="Q287" s="102" t="str">
        <f>IFERROR(VLOOKUP(Výskyt[[#This Row],[Kód]],zostava5[],2,0),"")</f>
        <v/>
      </c>
      <c r="R287" s="102" t="str">
        <f>IFERROR(VLOOKUP(Výskyt[[#This Row],[Kód]],zostava6[],2,0),"")</f>
        <v/>
      </c>
      <c r="S287" s="102" t="str">
        <f>IFERROR(VLOOKUP(Výskyt[[#This Row],[Kód]],zostava7[],2,0),"")</f>
        <v/>
      </c>
      <c r="T287" s="102" t="str">
        <f>IFERROR(VLOOKUP(Výskyt[[#This Row],[Kód]],zostava8[],2,0),"")</f>
        <v/>
      </c>
      <c r="U287" s="102" t="str">
        <f>IFERROR(VLOOKUP(Výskyt[[#This Row],[Kód]],zostava9[],2,0),"")</f>
        <v/>
      </c>
      <c r="V287" s="103" t="str">
        <f>IFERROR(VLOOKUP(Výskyt[[#This Row],[Kód]],zostava10[],2,0),"")</f>
        <v/>
      </c>
      <c r="W287" s="90"/>
    </row>
    <row r="288" spans="1:23" x14ac:dyDescent="0.35">
      <c r="A288" s="90"/>
      <c r="B288" s="99">
        <v>4182</v>
      </c>
      <c r="C288" s="90" t="s">
        <v>135</v>
      </c>
      <c r="D288" s="90">
        <f>Cenník[[#This Row],[Kód]]</f>
        <v>4182</v>
      </c>
      <c r="E288" s="100">
        <v>1.45</v>
      </c>
      <c r="F288" s="90"/>
      <c r="G288" s="90" t="s">
        <v>156</v>
      </c>
      <c r="H288" s="90"/>
      <c r="I288" s="101">
        <f>Cenník[[#This Row],[Kód]]</f>
        <v>4182</v>
      </c>
      <c r="J288" s="102">
        <f>SUM(Výskyt[[#This Row],[1]:[10]])</f>
        <v>0</v>
      </c>
      <c r="K288" s="102" t="str">
        <f>IFERROR(RANK(Výskyt[[#This Row],[kód-P]],Výskyt[kód-P],1),"")</f>
        <v/>
      </c>
      <c r="L288" s="102" t="str">
        <f>IF(Výskyt[[#This Row],[ks]]&gt;0,Výskyt[[#This Row],[Kód]],"")</f>
        <v/>
      </c>
      <c r="M288" s="102" t="str">
        <f>IFERROR(VLOOKUP(Výskyt[[#This Row],[Kód]],zostava1[],2,0),"")</f>
        <v/>
      </c>
      <c r="N288" s="102" t="str">
        <f>IFERROR(VLOOKUP(Výskyt[[#This Row],[Kód]],zostava2[],2,0),"")</f>
        <v/>
      </c>
      <c r="O288" s="102" t="str">
        <f>IFERROR(VLOOKUP(Výskyt[[#This Row],[Kód]],zostava3[],2,0),"")</f>
        <v/>
      </c>
      <c r="P288" s="102" t="str">
        <f>IFERROR(VLOOKUP(Výskyt[[#This Row],[Kód]],zostava4[],2,0),"")</f>
        <v/>
      </c>
      <c r="Q288" s="102" t="str">
        <f>IFERROR(VLOOKUP(Výskyt[[#This Row],[Kód]],zostava5[],2,0),"")</f>
        <v/>
      </c>
      <c r="R288" s="102" t="str">
        <f>IFERROR(VLOOKUP(Výskyt[[#This Row],[Kód]],zostava6[],2,0),"")</f>
        <v/>
      </c>
      <c r="S288" s="102" t="str">
        <f>IFERROR(VLOOKUP(Výskyt[[#This Row],[Kód]],zostava7[],2,0),"")</f>
        <v/>
      </c>
      <c r="T288" s="102" t="str">
        <f>IFERROR(VLOOKUP(Výskyt[[#This Row],[Kód]],zostava8[],2,0),"")</f>
        <v/>
      </c>
      <c r="U288" s="102" t="str">
        <f>IFERROR(VLOOKUP(Výskyt[[#This Row],[Kód]],zostava9[],2,0),"")</f>
        <v/>
      </c>
      <c r="V288" s="103" t="str">
        <f>IFERROR(VLOOKUP(Výskyt[[#This Row],[Kód]],zostava10[],2,0),"")</f>
        <v/>
      </c>
      <c r="W288" s="90"/>
    </row>
    <row r="289" spans="1:23" x14ac:dyDescent="0.35">
      <c r="A289" s="90"/>
      <c r="B289" s="99">
        <v>4183</v>
      </c>
      <c r="C289" s="90" t="s">
        <v>139</v>
      </c>
      <c r="D289" s="90">
        <f>Cenník[[#This Row],[Kód]]</f>
        <v>4183</v>
      </c>
      <c r="E289" s="100">
        <v>1.92</v>
      </c>
      <c r="F289" s="90"/>
      <c r="G289" s="90" t="s">
        <v>172</v>
      </c>
      <c r="H289" s="90"/>
      <c r="I289" s="101">
        <f>Cenník[[#This Row],[Kód]]</f>
        <v>4183</v>
      </c>
      <c r="J289" s="102">
        <f>SUM(Výskyt[[#This Row],[1]:[10]])</f>
        <v>0</v>
      </c>
      <c r="K289" s="102" t="str">
        <f>IFERROR(RANK(Výskyt[[#This Row],[kód-P]],Výskyt[kód-P],1),"")</f>
        <v/>
      </c>
      <c r="L289" s="102" t="str">
        <f>IF(Výskyt[[#This Row],[ks]]&gt;0,Výskyt[[#This Row],[Kód]],"")</f>
        <v/>
      </c>
      <c r="M289" s="102" t="str">
        <f>IFERROR(VLOOKUP(Výskyt[[#This Row],[Kód]],zostava1[],2,0),"")</f>
        <v/>
      </c>
      <c r="N289" s="102" t="str">
        <f>IFERROR(VLOOKUP(Výskyt[[#This Row],[Kód]],zostava2[],2,0),"")</f>
        <v/>
      </c>
      <c r="O289" s="102" t="str">
        <f>IFERROR(VLOOKUP(Výskyt[[#This Row],[Kód]],zostava3[],2,0),"")</f>
        <v/>
      </c>
      <c r="P289" s="102" t="str">
        <f>IFERROR(VLOOKUP(Výskyt[[#This Row],[Kód]],zostava4[],2,0),"")</f>
        <v/>
      </c>
      <c r="Q289" s="102" t="str">
        <f>IFERROR(VLOOKUP(Výskyt[[#This Row],[Kód]],zostava5[],2,0),"")</f>
        <v/>
      </c>
      <c r="R289" s="102" t="str">
        <f>IFERROR(VLOOKUP(Výskyt[[#This Row],[Kód]],zostava6[],2,0),"")</f>
        <v/>
      </c>
      <c r="S289" s="102" t="str">
        <f>IFERROR(VLOOKUP(Výskyt[[#This Row],[Kód]],zostava7[],2,0),"")</f>
        <v/>
      </c>
      <c r="T289" s="102" t="str">
        <f>IFERROR(VLOOKUP(Výskyt[[#This Row],[Kód]],zostava8[],2,0),"")</f>
        <v/>
      </c>
      <c r="U289" s="102" t="str">
        <f>IFERROR(VLOOKUP(Výskyt[[#This Row],[Kód]],zostava9[],2,0),"")</f>
        <v/>
      </c>
      <c r="V289" s="103" t="str">
        <f>IFERROR(VLOOKUP(Výskyt[[#This Row],[Kód]],zostava10[],2,0),"")</f>
        <v/>
      </c>
      <c r="W289" s="90"/>
    </row>
    <row r="290" spans="1:23" x14ac:dyDescent="0.35">
      <c r="A290" s="90"/>
      <c r="B290" s="99">
        <v>4184</v>
      </c>
      <c r="C290" s="90" t="s">
        <v>141</v>
      </c>
      <c r="D290" s="90">
        <f>Cenník[[#This Row],[Kód]]</f>
        <v>4184</v>
      </c>
      <c r="E290" s="100">
        <v>2.65</v>
      </c>
      <c r="F290" s="90"/>
      <c r="G290" s="90" t="s">
        <v>164</v>
      </c>
      <c r="H290" s="90"/>
      <c r="I290" s="101">
        <f>Cenník[[#This Row],[Kód]]</f>
        <v>4184</v>
      </c>
      <c r="J290" s="102">
        <f>SUM(Výskyt[[#This Row],[1]:[10]])</f>
        <v>0</v>
      </c>
      <c r="K290" s="102" t="str">
        <f>IFERROR(RANK(Výskyt[[#This Row],[kód-P]],Výskyt[kód-P],1),"")</f>
        <v/>
      </c>
      <c r="L290" s="102" t="str">
        <f>IF(Výskyt[[#This Row],[ks]]&gt;0,Výskyt[[#This Row],[Kód]],"")</f>
        <v/>
      </c>
      <c r="M290" s="102" t="str">
        <f>IFERROR(VLOOKUP(Výskyt[[#This Row],[Kód]],zostava1[],2,0),"")</f>
        <v/>
      </c>
      <c r="N290" s="102" t="str">
        <f>IFERROR(VLOOKUP(Výskyt[[#This Row],[Kód]],zostava2[],2,0),"")</f>
        <v/>
      </c>
      <c r="O290" s="102" t="str">
        <f>IFERROR(VLOOKUP(Výskyt[[#This Row],[Kód]],zostava3[],2,0),"")</f>
        <v/>
      </c>
      <c r="P290" s="102" t="str">
        <f>IFERROR(VLOOKUP(Výskyt[[#This Row],[Kód]],zostava4[],2,0),"")</f>
        <v/>
      </c>
      <c r="Q290" s="102" t="str">
        <f>IFERROR(VLOOKUP(Výskyt[[#This Row],[Kód]],zostava5[],2,0),"")</f>
        <v/>
      </c>
      <c r="R290" s="102" t="str">
        <f>IFERROR(VLOOKUP(Výskyt[[#This Row],[Kód]],zostava6[],2,0),"")</f>
        <v/>
      </c>
      <c r="S290" s="102" t="str">
        <f>IFERROR(VLOOKUP(Výskyt[[#This Row],[Kód]],zostava7[],2,0),"")</f>
        <v/>
      </c>
      <c r="T290" s="102" t="str">
        <f>IFERROR(VLOOKUP(Výskyt[[#This Row],[Kód]],zostava8[],2,0),"")</f>
        <v/>
      </c>
      <c r="U290" s="102" t="str">
        <f>IFERROR(VLOOKUP(Výskyt[[#This Row],[Kód]],zostava9[],2,0),"")</f>
        <v/>
      </c>
      <c r="V290" s="103" t="str">
        <f>IFERROR(VLOOKUP(Výskyt[[#This Row],[Kód]],zostava10[],2,0),"")</f>
        <v/>
      </c>
      <c r="W290" s="90"/>
    </row>
    <row r="291" spans="1:23" x14ac:dyDescent="0.35">
      <c r="A291" s="90"/>
      <c r="B291" s="99">
        <v>4185</v>
      </c>
      <c r="C291" s="90" t="s">
        <v>143</v>
      </c>
      <c r="D291" s="90">
        <f>Cenník[[#This Row],[Kód]]</f>
        <v>4185</v>
      </c>
      <c r="E291" s="100">
        <v>3.34</v>
      </c>
      <c r="F291" s="90"/>
      <c r="G291" s="90" t="s">
        <v>166</v>
      </c>
      <c r="H291" s="90"/>
      <c r="I291" s="101">
        <f>Cenník[[#This Row],[Kód]]</f>
        <v>4185</v>
      </c>
      <c r="J291" s="102">
        <f>SUM(Výskyt[[#This Row],[1]:[10]])</f>
        <v>0</v>
      </c>
      <c r="K291" s="102" t="str">
        <f>IFERROR(RANK(Výskyt[[#This Row],[kód-P]],Výskyt[kód-P],1),"")</f>
        <v/>
      </c>
      <c r="L291" s="102" t="str">
        <f>IF(Výskyt[[#This Row],[ks]]&gt;0,Výskyt[[#This Row],[Kód]],"")</f>
        <v/>
      </c>
      <c r="M291" s="102" t="str">
        <f>IFERROR(VLOOKUP(Výskyt[[#This Row],[Kód]],zostava1[],2,0),"")</f>
        <v/>
      </c>
      <c r="N291" s="102" t="str">
        <f>IFERROR(VLOOKUP(Výskyt[[#This Row],[Kód]],zostava2[],2,0),"")</f>
        <v/>
      </c>
      <c r="O291" s="102" t="str">
        <f>IFERROR(VLOOKUP(Výskyt[[#This Row],[Kód]],zostava3[],2,0),"")</f>
        <v/>
      </c>
      <c r="P291" s="102" t="str">
        <f>IFERROR(VLOOKUP(Výskyt[[#This Row],[Kód]],zostava4[],2,0),"")</f>
        <v/>
      </c>
      <c r="Q291" s="102" t="str">
        <f>IFERROR(VLOOKUP(Výskyt[[#This Row],[Kód]],zostava5[],2,0),"")</f>
        <v/>
      </c>
      <c r="R291" s="102" t="str">
        <f>IFERROR(VLOOKUP(Výskyt[[#This Row],[Kód]],zostava6[],2,0),"")</f>
        <v/>
      </c>
      <c r="S291" s="102" t="str">
        <f>IFERROR(VLOOKUP(Výskyt[[#This Row],[Kód]],zostava7[],2,0),"")</f>
        <v/>
      </c>
      <c r="T291" s="102" t="str">
        <f>IFERROR(VLOOKUP(Výskyt[[#This Row],[Kód]],zostava8[],2,0),"")</f>
        <v/>
      </c>
      <c r="U291" s="102" t="str">
        <f>IFERROR(VLOOKUP(Výskyt[[#This Row],[Kód]],zostava9[],2,0),"")</f>
        <v/>
      </c>
      <c r="V291" s="103" t="str">
        <f>IFERROR(VLOOKUP(Výskyt[[#This Row],[Kód]],zostava10[],2,0),"")</f>
        <v/>
      </c>
      <c r="W291" s="90"/>
    </row>
    <row r="292" spans="1:23" x14ac:dyDescent="0.35">
      <c r="A292" s="90"/>
      <c r="B292" s="99">
        <v>4209</v>
      </c>
      <c r="C292" s="90" t="s">
        <v>427</v>
      </c>
      <c r="D292" s="90">
        <f>Cenník[[#This Row],[Kód]]</f>
        <v>4209</v>
      </c>
      <c r="E292" s="100">
        <v>0.46</v>
      </c>
      <c r="F292" s="90"/>
      <c r="G292" s="90" t="s">
        <v>168</v>
      </c>
      <c r="H292" s="90"/>
      <c r="I292" s="101">
        <f>Cenník[[#This Row],[Kód]]</f>
        <v>4209</v>
      </c>
      <c r="J292" s="102">
        <f>SUM(Výskyt[[#This Row],[1]:[10]])</f>
        <v>0</v>
      </c>
      <c r="K292" s="102" t="str">
        <f>IFERROR(RANK(Výskyt[[#This Row],[kód-P]],Výskyt[kód-P],1),"")</f>
        <v/>
      </c>
      <c r="L292" s="102" t="str">
        <f>IF(Výskyt[[#This Row],[ks]]&gt;0,Výskyt[[#This Row],[Kód]],"")</f>
        <v/>
      </c>
      <c r="M292" s="102" t="str">
        <f>IFERROR(VLOOKUP(Výskyt[[#This Row],[Kód]],zostava1[],2,0),"")</f>
        <v/>
      </c>
      <c r="N292" s="102" t="str">
        <f>IFERROR(VLOOKUP(Výskyt[[#This Row],[Kód]],zostava2[],2,0),"")</f>
        <v/>
      </c>
      <c r="O292" s="102" t="str">
        <f>IFERROR(VLOOKUP(Výskyt[[#This Row],[Kód]],zostava3[],2,0),"")</f>
        <v/>
      </c>
      <c r="P292" s="102" t="str">
        <f>IFERROR(VLOOKUP(Výskyt[[#This Row],[Kód]],zostava4[],2,0),"")</f>
        <v/>
      </c>
      <c r="Q292" s="102" t="str">
        <f>IFERROR(VLOOKUP(Výskyt[[#This Row],[Kód]],zostava5[],2,0),"")</f>
        <v/>
      </c>
      <c r="R292" s="102" t="str">
        <f>IFERROR(VLOOKUP(Výskyt[[#This Row],[Kód]],zostava6[],2,0),"")</f>
        <v/>
      </c>
      <c r="S292" s="102" t="str">
        <f>IFERROR(VLOOKUP(Výskyt[[#This Row],[Kód]],zostava7[],2,0),"")</f>
        <v/>
      </c>
      <c r="T292" s="102" t="str">
        <f>IFERROR(VLOOKUP(Výskyt[[#This Row],[Kód]],zostava8[],2,0),"")</f>
        <v/>
      </c>
      <c r="U292" s="102" t="str">
        <f>IFERROR(VLOOKUP(Výskyt[[#This Row],[Kód]],zostava9[],2,0),"")</f>
        <v/>
      </c>
      <c r="V292" s="103" t="str">
        <f>IFERROR(VLOOKUP(Výskyt[[#This Row],[Kód]],zostava10[],2,0),"")</f>
        <v/>
      </c>
      <c r="W292" s="90"/>
    </row>
    <row r="293" spans="1:23" x14ac:dyDescent="0.35">
      <c r="A293" s="90"/>
      <c r="B293" s="99">
        <v>4210</v>
      </c>
      <c r="C293" s="90" t="s">
        <v>428</v>
      </c>
      <c r="D293" s="90">
        <f>Cenník[[#This Row],[Kód]]</f>
        <v>4210</v>
      </c>
      <c r="E293" s="100">
        <v>0.46</v>
      </c>
      <c r="F293" s="90"/>
      <c r="G293" s="90" t="s">
        <v>158</v>
      </c>
      <c r="H293" s="90"/>
      <c r="I293" s="101">
        <f>Cenník[[#This Row],[Kód]]</f>
        <v>4210</v>
      </c>
      <c r="J293" s="102">
        <f>SUM(Výskyt[[#This Row],[1]:[10]])</f>
        <v>0</v>
      </c>
      <c r="K293" s="102" t="str">
        <f>IFERROR(RANK(Výskyt[[#This Row],[kód-P]],Výskyt[kód-P],1),"")</f>
        <v/>
      </c>
      <c r="L293" s="102" t="str">
        <f>IF(Výskyt[[#This Row],[ks]]&gt;0,Výskyt[[#This Row],[Kód]],"")</f>
        <v/>
      </c>
      <c r="M293" s="102" t="str">
        <f>IFERROR(VLOOKUP(Výskyt[[#This Row],[Kód]],zostava1[],2,0),"")</f>
        <v/>
      </c>
      <c r="N293" s="102" t="str">
        <f>IFERROR(VLOOKUP(Výskyt[[#This Row],[Kód]],zostava2[],2,0),"")</f>
        <v/>
      </c>
      <c r="O293" s="102" t="str">
        <f>IFERROR(VLOOKUP(Výskyt[[#This Row],[Kód]],zostava3[],2,0),"")</f>
        <v/>
      </c>
      <c r="P293" s="102" t="str">
        <f>IFERROR(VLOOKUP(Výskyt[[#This Row],[Kód]],zostava4[],2,0),"")</f>
        <v/>
      </c>
      <c r="Q293" s="102" t="str">
        <f>IFERROR(VLOOKUP(Výskyt[[#This Row],[Kód]],zostava5[],2,0),"")</f>
        <v/>
      </c>
      <c r="R293" s="102" t="str">
        <f>IFERROR(VLOOKUP(Výskyt[[#This Row],[Kód]],zostava6[],2,0),"")</f>
        <v/>
      </c>
      <c r="S293" s="102" t="str">
        <f>IFERROR(VLOOKUP(Výskyt[[#This Row],[Kód]],zostava7[],2,0),"")</f>
        <v/>
      </c>
      <c r="T293" s="102" t="str">
        <f>IFERROR(VLOOKUP(Výskyt[[#This Row],[Kód]],zostava8[],2,0),"")</f>
        <v/>
      </c>
      <c r="U293" s="102" t="str">
        <f>IFERROR(VLOOKUP(Výskyt[[#This Row],[Kód]],zostava9[],2,0),"")</f>
        <v/>
      </c>
      <c r="V293" s="103" t="str">
        <f>IFERROR(VLOOKUP(Výskyt[[#This Row],[Kód]],zostava10[],2,0),"")</f>
        <v/>
      </c>
      <c r="W293" s="90"/>
    </row>
    <row r="294" spans="1:23" x14ac:dyDescent="0.35">
      <c r="A294" s="90"/>
      <c r="B294" s="99">
        <v>4211</v>
      </c>
      <c r="C294" s="90" t="s">
        <v>429</v>
      </c>
      <c r="D294" s="90">
        <f>Cenník[[#This Row],[Kód]]</f>
        <v>4211</v>
      </c>
      <c r="E294" s="100">
        <v>0.46</v>
      </c>
      <c r="F294" s="90"/>
      <c r="G294" s="90" t="s">
        <v>174</v>
      </c>
      <c r="H294" s="90"/>
      <c r="I294" s="101">
        <f>Cenník[[#This Row],[Kód]]</f>
        <v>4211</v>
      </c>
      <c r="J294" s="102">
        <f>SUM(Výskyt[[#This Row],[1]:[10]])</f>
        <v>0</v>
      </c>
      <c r="K294" s="102" t="str">
        <f>IFERROR(RANK(Výskyt[[#This Row],[kód-P]],Výskyt[kód-P],1),"")</f>
        <v/>
      </c>
      <c r="L294" s="102" t="str">
        <f>IF(Výskyt[[#This Row],[ks]]&gt;0,Výskyt[[#This Row],[Kód]],"")</f>
        <v/>
      </c>
      <c r="M294" s="102" t="str">
        <f>IFERROR(VLOOKUP(Výskyt[[#This Row],[Kód]],zostava1[],2,0),"")</f>
        <v/>
      </c>
      <c r="N294" s="102" t="str">
        <f>IFERROR(VLOOKUP(Výskyt[[#This Row],[Kód]],zostava2[],2,0),"")</f>
        <v/>
      </c>
      <c r="O294" s="102" t="str">
        <f>IFERROR(VLOOKUP(Výskyt[[#This Row],[Kód]],zostava3[],2,0),"")</f>
        <v/>
      </c>
      <c r="P294" s="102" t="str">
        <f>IFERROR(VLOOKUP(Výskyt[[#This Row],[Kód]],zostava4[],2,0),"")</f>
        <v/>
      </c>
      <c r="Q294" s="102" t="str">
        <f>IFERROR(VLOOKUP(Výskyt[[#This Row],[Kód]],zostava5[],2,0),"")</f>
        <v/>
      </c>
      <c r="R294" s="102" t="str">
        <f>IFERROR(VLOOKUP(Výskyt[[#This Row],[Kód]],zostava6[],2,0),"")</f>
        <v/>
      </c>
      <c r="S294" s="102" t="str">
        <f>IFERROR(VLOOKUP(Výskyt[[#This Row],[Kód]],zostava7[],2,0),"")</f>
        <v/>
      </c>
      <c r="T294" s="102" t="str">
        <f>IFERROR(VLOOKUP(Výskyt[[#This Row],[Kód]],zostava8[],2,0),"")</f>
        <v/>
      </c>
      <c r="U294" s="102" t="str">
        <f>IFERROR(VLOOKUP(Výskyt[[#This Row],[Kód]],zostava9[],2,0),"")</f>
        <v/>
      </c>
      <c r="V294" s="103" t="str">
        <f>IFERROR(VLOOKUP(Výskyt[[#This Row],[Kód]],zostava10[],2,0),"")</f>
        <v/>
      </c>
      <c r="W294" s="90"/>
    </row>
    <row r="295" spans="1:23" x14ac:dyDescent="0.35">
      <c r="A295" s="90"/>
      <c r="B295" s="99">
        <v>4212</v>
      </c>
      <c r="C295" s="90" t="s">
        <v>430</v>
      </c>
      <c r="D295" s="90">
        <f>Cenník[[#This Row],[Kód]]</f>
        <v>4212</v>
      </c>
      <c r="E295" s="100">
        <v>0.46</v>
      </c>
      <c r="F295" s="90"/>
      <c r="G295" s="90" t="s">
        <v>431</v>
      </c>
      <c r="H295" s="90"/>
      <c r="I295" s="101">
        <f>Cenník[[#This Row],[Kód]]</f>
        <v>4212</v>
      </c>
      <c r="J295" s="102">
        <f>SUM(Výskyt[[#This Row],[1]:[10]])</f>
        <v>0</v>
      </c>
      <c r="K295" s="102" t="str">
        <f>IFERROR(RANK(Výskyt[[#This Row],[kód-P]],Výskyt[kód-P],1),"")</f>
        <v/>
      </c>
      <c r="L295" s="102" t="str">
        <f>IF(Výskyt[[#This Row],[ks]]&gt;0,Výskyt[[#This Row],[Kód]],"")</f>
        <v/>
      </c>
      <c r="M295" s="102" t="str">
        <f>IFERROR(VLOOKUP(Výskyt[[#This Row],[Kód]],zostava1[],2,0),"")</f>
        <v/>
      </c>
      <c r="N295" s="102" t="str">
        <f>IFERROR(VLOOKUP(Výskyt[[#This Row],[Kód]],zostava2[],2,0),"")</f>
        <v/>
      </c>
      <c r="O295" s="102" t="str">
        <f>IFERROR(VLOOKUP(Výskyt[[#This Row],[Kód]],zostava3[],2,0),"")</f>
        <v/>
      </c>
      <c r="P295" s="102" t="str">
        <f>IFERROR(VLOOKUP(Výskyt[[#This Row],[Kód]],zostava4[],2,0),"")</f>
        <v/>
      </c>
      <c r="Q295" s="102" t="str">
        <f>IFERROR(VLOOKUP(Výskyt[[#This Row],[Kód]],zostava5[],2,0),"")</f>
        <v/>
      </c>
      <c r="R295" s="102" t="str">
        <f>IFERROR(VLOOKUP(Výskyt[[#This Row],[Kód]],zostava6[],2,0),"")</f>
        <v/>
      </c>
      <c r="S295" s="102" t="str">
        <f>IFERROR(VLOOKUP(Výskyt[[#This Row],[Kód]],zostava7[],2,0),"")</f>
        <v/>
      </c>
      <c r="T295" s="102" t="str">
        <f>IFERROR(VLOOKUP(Výskyt[[#This Row],[Kód]],zostava8[],2,0),"")</f>
        <v/>
      </c>
      <c r="U295" s="102" t="str">
        <f>IFERROR(VLOOKUP(Výskyt[[#This Row],[Kód]],zostava9[],2,0),"")</f>
        <v/>
      </c>
      <c r="V295" s="103" t="str">
        <f>IFERROR(VLOOKUP(Výskyt[[#This Row],[Kód]],zostava10[],2,0),"")</f>
        <v/>
      </c>
      <c r="W295" s="90"/>
    </row>
    <row r="296" spans="1:23" x14ac:dyDescent="0.35">
      <c r="A296" s="90"/>
      <c r="B296" s="99">
        <v>4213</v>
      </c>
      <c r="C296" s="90" t="s">
        <v>432</v>
      </c>
      <c r="D296" s="90">
        <f>Cenník[[#This Row],[Kód]]</f>
        <v>4213</v>
      </c>
      <c r="E296" s="100">
        <v>1.84</v>
      </c>
      <c r="F296" s="90"/>
      <c r="G296" s="90" t="s">
        <v>433</v>
      </c>
      <c r="H296" s="90"/>
      <c r="I296" s="101">
        <f>Cenník[[#This Row],[Kód]]</f>
        <v>4213</v>
      </c>
      <c r="J296" s="102">
        <f>SUM(Výskyt[[#This Row],[1]:[10]])</f>
        <v>0</v>
      </c>
      <c r="K296" s="102" t="str">
        <f>IFERROR(RANK(Výskyt[[#This Row],[kód-P]],Výskyt[kód-P],1),"")</f>
        <v/>
      </c>
      <c r="L296" s="102" t="str">
        <f>IF(Výskyt[[#This Row],[ks]]&gt;0,Výskyt[[#This Row],[Kód]],"")</f>
        <v/>
      </c>
      <c r="M296" s="102" t="str">
        <f>IFERROR(VLOOKUP(Výskyt[[#This Row],[Kód]],zostava1[],2,0),"")</f>
        <v/>
      </c>
      <c r="N296" s="102" t="str">
        <f>IFERROR(VLOOKUP(Výskyt[[#This Row],[Kód]],zostava2[],2,0),"")</f>
        <v/>
      </c>
      <c r="O296" s="102" t="str">
        <f>IFERROR(VLOOKUP(Výskyt[[#This Row],[Kód]],zostava3[],2,0),"")</f>
        <v/>
      </c>
      <c r="P296" s="102" t="str">
        <f>IFERROR(VLOOKUP(Výskyt[[#This Row],[Kód]],zostava4[],2,0),"")</f>
        <v/>
      </c>
      <c r="Q296" s="102" t="str">
        <f>IFERROR(VLOOKUP(Výskyt[[#This Row],[Kód]],zostava5[],2,0),"")</f>
        <v/>
      </c>
      <c r="R296" s="102" t="str">
        <f>IFERROR(VLOOKUP(Výskyt[[#This Row],[Kód]],zostava6[],2,0),"")</f>
        <v/>
      </c>
      <c r="S296" s="102" t="str">
        <f>IFERROR(VLOOKUP(Výskyt[[#This Row],[Kód]],zostava7[],2,0),"")</f>
        <v/>
      </c>
      <c r="T296" s="102" t="str">
        <f>IFERROR(VLOOKUP(Výskyt[[#This Row],[Kód]],zostava8[],2,0),"")</f>
        <v/>
      </c>
      <c r="U296" s="102" t="str">
        <f>IFERROR(VLOOKUP(Výskyt[[#This Row],[Kód]],zostava9[],2,0),"")</f>
        <v/>
      </c>
      <c r="V296" s="103" t="str">
        <f>IFERROR(VLOOKUP(Výskyt[[#This Row],[Kód]],zostava10[],2,0),"")</f>
        <v/>
      </c>
      <c r="W296" s="90"/>
    </row>
    <row r="297" spans="1:23" x14ac:dyDescent="0.35">
      <c r="A297" s="90"/>
      <c r="B297" s="99">
        <v>4240</v>
      </c>
      <c r="C297" s="90" t="s">
        <v>434</v>
      </c>
      <c r="D297" s="90">
        <f>Cenník[[#This Row],[Kód]]</f>
        <v>4240</v>
      </c>
      <c r="E297" s="100">
        <v>1.1299999999999999</v>
      </c>
      <c r="F297" s="90"/>
      <c r="G297" s="90" t="s">
        <v>435</v>
      </c>
      <c r="H297" s="90"/>
      <c r="I297" s="101">
        <f>Cenník[[#This Row],[Kód]]</f>
        <v>4240</v>
      </c>
      <c r="J297" s="102">
        <f>SUM(Výskyt[[#This Row],[1]:[10]])</f>
        <v>0</v>
      </c>
      <c r="K297" s="102" t="str">
        <f>IFERROR(RANK(Výskyt[[#This Row],[kód-P]],Výskyt[kód-P],1),"")</f>
        <v/>
      </c>
      <c r="L297" s="102" t="str">
        <f>IF(Výskyt[[#This Row],[ks]]&gt;0,Výskyt[[#This Row],[Kód]],"")</f>
        <v/>
      </c>
      <c r="M297" s="102" t="str">
        <f>IFERROR(VLOOKUP(Výskyt[[#This Row],[Kód]],zostava1[],2,0),"")</f>
        <v/>
      </c>
      <c r="N297" s="102" t="str">
        <f>IFERROR(VLOOKUP(Výskyt[[#This Row],[Kód]],zostava2[],2,0),"")</f>
        <v/>
      </c>
      <c r="O297" s="102" t="str">
        <f>IFERROR(VLOOKUP(Výskyt[[#This Row],[Kód]],zostava3[],2,0),"")</f>
        <v/>
      </c>
      <c r="P297" s="102" t="str">
        <f>IFERROR(VLOOKUP(Výskyt[[#This Row],[Kód]],zostava4[],2,0),"")</f>
        <v/>
      </c>
      <c r="Q297" s="102" t="str">
        <f>IFERROR(VLOOKUP(Výskyt[[#This Row],[Kód]],zostava5[],2,0),"")</f>
        <v/>
      </c>
      <c r="R297" s="102" t="str">
        <f>IFERROR(VLOOKUP(Výskyt[[#This Row],[Kód]],zostava6[],2,0),"")</f>
        <v/>
      </c>
      <c r="S297" s="102" t="str">
        <f>IFERROR(VLOOKUP(Výskyt[[#This Row],[Kód]],zostava7[],2,0),"")</f>
        <v/>
      </c>
      <c r="T297" s="102" t="str">
        <f>IFERROR(VLOOKUP(Výskyt[[#This Row],[Kód]],zostava8[],2,0),"")</f>
        <v/>
      </c>
      <c r="U297" s="102" t="str">
        <f>IFERROR(VLOOKUP(Výskyt[[#This Row],[Kód]],zostava9[],2,0),"")</f>
        <v/>
      </c>
      <c r="V297" s="103" t="str">
        <f>IFERROR(VLOOKUP(Výskyt[[#This Row],[Kód]],zostava10[],2,0),"")</f>
        <v/>
      </c>
      <c r="W297" s="90"/>
    </row>
    <row r="298" spans="1:23" x14ac:dyDescent="0.35">
      <c r="A298" s="90"/>
      <c r="B298" s="99">
        <v>4241</v>
      </c>
      <c r="C298" s="90" t="s">
        <v>436</v>
      </c>
      <c r="D298" s="90">
        <f>Cenník[[#This Row],[Kód]]</f>
        <v>4241</v>
      </c>
      <c r="E298" s="100">
        <v>1.31</v>
      </c>
      <c r="F298" s="90"/>
      <c r="G298" s="90" t="s">
        <v>437</v>
      </c>
      <c r="H298" s="90"/>
      <c r="I298" s="101">
        <f>Cenník[[#This Row],[Kód]]</f>
        <v>4241</v>
      </c>
      <c r="J298" s="102">
        <f>SUM(Výskyt[[#This Row],[1]:[10]])</f>
        <v>0</v>
      </c>
      <c r="K298" s="102" t="str">
        <f>IFERROR(RANK(Výskyt[[#This Row],[kód-P]],Výskyt[kód-P],1),"")</f>
        <v/>
      </c>
      <c r="L298" s="102" t="str">
        <f>IF(Výskyt[[#This Row],[ks]]&gt;0,Výskyt[[#This Row],[Kód]],"")</f>
        <v/>
      </c>
      <c r="M298" s="102" t="str">
        <f>IFERROR(VLOOKUP(Výskyt[[#This Row],[Kód]],zostava1[],2,0),"")</f>
        <v/>
      </c>
      <c r="N298" s="102" t="str">
        <f>IFERROR(VLOOKUP(Výskyt[[#This Row],[Kód]],zostava2[],2,0),"")</f>
        <v/>
      </c>
      <c r="O298" s="102" t="str">
        <f>IFERROR(VLOOKUP(Výskyt[[#This Row],[Kód]],zostava3[],2,0),"")</f>
        <v/>
      </c>
      <c r="P298" s="102" t="str">
        <f>IFERROR(VLOOKUP(Výskyt[[#This Row],[Kód]],zostava4[],2,0),"")</f>
        <v/>
      </c>
      <c r="Q298" s="102" t="str">
        <f>IFERROR(VLOOKUP(Výskyt[[#This Row],[Kód]],zostava5[],2,0),"")</f>
        <v/>
      </c>
      <c r="R298" s="102" t="str">
        <f>IFERROR(VLOOKUP(Výskyt[[#This Row],[Kód]],zostava6[],2,0),"")</f>
        <v/>
      </c>
      <c r="S298" s="102" t="str">
        <f>IFERROR(VLOOKUP(Výskyt[[#This Row],[Kód]],zostava7[],2,0),"")</f>
        <v/>
      </c>
      <c r="T298" s="102" t="str">
        <f>IFERROR(VLOOKUP(Výskyt[[#This Row],[Kód]],zostava8[],2,0),"")</f>
        <v/>
      </c>
      <c r="U298" s="102" t="str">
        <f>IFERROR(VLOOKUP(Výskyt[[#This Row],[Kód]],zostava9[],2,0),"")</f>
        <v/>
      </c>
      <c r="V298" s="103" t="str">
        <f>IFERROR(VLOOKUP(Výskyt[[#This Row],[Kód]],zostava10[],2,0),"")</f>
        <v/>
      </c>
      <c r="W298" s="90"/>
    </row>
    <row r="299" spans="1:23" x14ac:dyDescent="0.35">
      <c r="A299" s="90"/>
      <c r="B299" s="99">
        <v>4242</v>
      </c>
      <c r="C299" s="90" t="s">
        <v>438</v>
      </c>
      <c r="D299" s="90">
        <f>Cenník[[#This Row],[Kód]]</f>
        <v>4242</v>
      </c>
      <c r="E299" s="100">
        <v>1.4</v>
      </c>
      <c r="F299" s="90"/>
      <c r="G299" s="90" t="s">
        <v>439</v>
      </c>
      <c r="H299" s="90"/>
      <c r="I299" s="101">
        <f>Cenník[[#This Row],[Kód]]</f>
        <v>4242</v>
      </c>
      <c r="J299" s="102">
        <f>SUM(Výskyt[[#This Row],[1]:[10]])</f>
        <v>0</v>
      </c>
      <c r="K299" s="102" t="str">
        <f>IFERROR(RANK(Výskyt[[#This Row],[kód-P]],Výskyt[kód-P],1),"")</f>
        <v/>
      </c>
      <c r="L299" s="102" t="str">
        <f>IF(Výskyt[[#This Row],[ks]]&gt;0,Výskyt[[#This Row],[Kód]],"")</f>
        <v/>
      </c>
      <c r="M299" s="102" t="str">
        <f>IFERROR(VLOOKUP(Výskyt[[#This Row],[Kód]],zostava1[],2,0),"")</f>
        <v/>
      </c>
      <c r="N299" s="102" t="str">
        <f>IFERROR(VLOOKUP(Výskyt[[#This Row],[Kód]],zostava2[],2,0),"")</f>
        <v/>
      </c>
      <c r="O299" s="102" t="str">
        <f>IFERROR(VLOOKUP(Výskyt[[#This Row],[Kód]],zostava3[],2,0),"")</f>
        <v/>
      </c>
      <c r="P299" s="102" t="str">
        <f>IFERROR(VLOOKUP(Výskyt[[#This Row],[Kód]],zostava4[],2,0),"")</f>
        <v/>
      </c>
      <c r="Q299" s="102" t="str">
        <f>IFERROR(VLOOKUP(Výskyt[[#This Row],[Kód]],zostava5[],2,0),"")</f>
        <v/>
      </c>
      <c r="R299" s="102" t="str">
        <f>IFERROR(VLOOKUP(Výskyt[[#This Row],[Kód]],zostava6[],2,0),"")</f>
        <v/>
      </c>
      <c r="S299" s="102" t="str">
        <f>IFERROR(VLOOKUP(Výskyt[[#This Row],[Kód]],zostava7[],2,0),"")</f>
        <v/>
      </c>
      <c r="T299" s="102" t="str">
        <f>IFERROR(VLOOKUP(Výskyt[[#This Row],[Kód]],zostava8[],2,0),"")</f>
        <v/>
      </c>
      <c r="U299" s="102" t="str">
        <f>IFERROR(VLOOKUP(Výskyt[[#This Row],[Kód]],zostava9[],2,0),"")</f>
        <v/>
      </c>
      <c r="V299" s="103" t="str">
        <f>IFERROR(VLOOKUP(Výskyt[[#This Row],[Kód]],zostava10[],2,0),"")</f>
        <v/>
      </c>
      <c r="W299" s="90"/>
    </row>
    <row r="300" spans="1:23" x14ac:dyDescent="0.35">
      <c r="A300" s="90"/>
      <c r="B300" s="99">
        <v>4243</v>
      </c>
      <c r="C300" s="90" t="s">
        <v>440</v>
      </c>
      <c r="D300" s="90">
        <f>Cenník[[#This Row],[Kód]]</f>
        <v>4243</v>
      </c>
      <c r="E300" s="100">
        <v>1.1599999999999999</v>
      </c>
      <c r="F300" s="90"/>
      <c r="G300" s="90" t="s">
        <v>441</v>
      </c>
      <c r="H300" s="90"/>
      <c r="I300" s="101">
        <f>Cenník[[#This Row],[Kód]]</f>
        <v>4243</v>
      </c>
      <c r="J300" s="102">
        <f>SUM(Výskyt[[#This Row],[1]:[10]])</f>
        <v>0</v>
      </c>
      <c r="K300" s="102" t="str">
        <f>IFERROR(RANK(Výskyt[[#This Row],[kód-P]],Výskyt[kód-P],1),"")</f>
        <v/>
      </c>
      <c r="L300" s="102" t="str">
        <f>IF(Výskyt[[#This Row],[ks]]&gt;0,Výskyt[[#This Row],[Kód]],"")</f>
        <v/>
      </c>
      <c r="M300" s="102" t="str">
        <f>IFERROR(VLOOKUP(Výskyt[[#This Row],[Kód]],zostava1[],2,0),"")</f>
        <v/>
      </c>
      <c r="N300" s="102" t="str">
        <f>IFERROR(VLOOKUP(Výskyt[[#This Row],[Kód]],zostava2[],2,0),"")</f>
        <v/>
      </c>
      <c r="O300" s="102" t="str">
        <f>IFERROR(VLOOKUP(Výskyt[[#This Row],[Kód]],zostava3[],2,0),"")</f>
        <v/>
      </c>
      <c r="P300" s="102" t="str">
        <f>IFERROR(VLOOKUP(Výskyt[[#This Row],[Kód]],zostava4[],2,0),"")</f>
        <v/>
      </c>
      <c r="Q300" s="102" t="str">
        <f>IFERROR(VLOOKUP(Výskyt[[#This Row],[Kód]],zostava5[],2,0),"")</f>
        <v/>
      </c>
      <c r="R300" s="102" t="str">
        <f>IFERROR(VLOOKUP(Výskyt[[#This Row],[Kód]],zostava6[],2,0),"")</f>
        <v/>
      </c>
      <c r="S300" s="102" t="str">
        <f>IFERROR(VLOOKUP(Výskyt[[#This Row],[Kód]],zostava7[],2,0),"")</f>
        <v/>
      </c>
      <c r="T300" s="102" t="str">
        <f>IFERROR(VLOOKUP(Výskyt[[#This Row],[Kód]],zostava8[],2,0),"")</f>
        <v/>
      </c>
      <c r="U300" s="102" t="str">
        <f>IFERROR(VLOOKUP(Výskyt[[#This Row],[Kód]],zostava9[],2,0),"")</f>
        <v/>
      </c>
      <c r="V300" s="103" t="str">
        <f>IFERROR(VLOOKUP(Výskyt[[#This Row],[Kód]],zostava10[],2,0),"")</f>
        <v/>
      </c>
      <c r="W300" s="90"/>
    </row>
    <row r="301" spans="1:23" x14ac:dyDescent="0.35">
      <c r="A301" s="90"/>
      <c r="B301" s="99">
        <v>4244</v>
      </c>
      <c r="C301" s="90" t="s">
        <v>442</v>
      </c>
      <c r="D301" s="90">
        <f>Cenník[[#This Row],[Kód]]</f>
        <v>4244</v>
      </c>
      <c r="E301" s="100">
        <v>1.52</v>
      </c>
      <c r="F301" s="90"/>
      <c r="G301" s="90" t="s">
        <v>443</v>
      </c>
      <c r="H301" s="90"/>
      <c r="I301" s="101">
        <f>Cenník[[#This Row],[Kód]]</f>
        <v>4244</v>
      </c>
      <c r="J301" s="102">
        <f>SUM(Výskyt[[#This Row],[1]:[10]])</f>
        <v>0</v>
      </c>
      <c r="K301" s="102" t="str">
        <f>IFERROR(RANK(Výskyt[[#This Row],[kód-P]],Výskyt[kód-P],1),"")</f>
        <v/>
      </c>
      <c r="L301" s="102" t="str">
        <f>IF(Výskyt[[#This Row],[ks]]&gt;0,Výskyt[[#This Row],[Kód]],"")</f>
        <v/>
      </c>
      <c r="M301" s="102" t="str">
        <f>IFERROR(VLOOKUP(Výskyt[[#This Row],[Kód]],zostava1[],2,0),"")</f>
        <v/>
      </c>
      <c r="N301" s="102" t="str">
        <f>IFERROR(VLOOKUP(Výskyt[[#This Row],[Kód]],zostava2[],2,0),"")</f>
        <v/>
      </c>
      <c r="O301" s="102" t="str">
        <f>IFERROR(VLOOKUP(Výskyt[[#This Row],[Kód]],zostava3[],2,0),"")</f>
        <v/>
      </c>
      <c r="P301" s="102" t="str">
        <f>IFERROR(VLOOKUP(Výskyt[[#This Row],[Kód]],zostava4[],2,0),"")</f>
        <v/>
      </c>
      <c r="Q301" s="102" t="str">
        <f>IFERROR(VLOOKUP(Výskyt[[#This Row],[Kód]],zostava5[],2,0),"")</f>
        <v/>
      </c>
      <c r="R301" s="102" t="str">
        <f>IFERROR(VLOOKUP(Výskyt[[#This Row],[Kód]],zostava6[],2,0),"")</f>
        <v/>
      </c>
      <c r="S301" s="102" t="str">
        <f>IFERROR(VLOOKUP(Výskyt[[#This Row],[Kód]],zostava7[],2,0),"")</f>
        <v/>
      </c>
      <c r="T301" s="102" t="str">
        <f>IFERROR(VLOOKUP(Výskyt[[#This Row],[Kód]],zostava8[],2,0),"")</f>
        <v/>
      </c>
      <c r="U301" s="102" t="str">
        <f>IFERROR(VLOOKUP(Výskyt[[#This Row],[Kód]],zostava9[],2,0),"")</f>
        <v/>
      </c>
      <c r="V301" s="103" t="str">
        <f>IFERROR(VLOOKUP(Výskyt[[#This Row],[Kód]],zostava10[],2,0),"")</f>
        <v/>
      </c>
      <c r="W301" s="90"/>
    </row>
    <row r="302" spans="1:23" x14ac:dyDescent="0.35">
      <c r="A302" s="90"/>
      <c r="B302" s="99">
        <v>4245</v>
      </c>
      <c r="C302" s="90" t="s">
        <v>444</v>
      </c>
      <c r="D302" s="90">
        <f>Cenník[[#This Row],[Kód]]</f>
        <v>4245</v>
      </c>
      <c r="E302" s="100">
        <v>1.31</v>
      </c>
      <c r="F302" s="90"/>
      <c r="G302" s="90" t="s">
        <v>445</v>
      </c>
      <c r="H302" s="90"/>
      <c r="I302" s="101">
        <f>Cenník[[#This Row],[Kód]]</f>
        <v>4245</v>
      </c>
      <c r="J302" s="102">
        <f>SUM(Výskyt[[#This Row],[1]:[10]])</f>
        <v>0</v>
      </c>
      <c r="K302" s="102" t="str">
        <f>IFERROR(RANK(Výskyt[[#This Row],[kód-P]],Výskyt[kód-P],1),"")</f>
        <v/>
      </c>
      <c r="L302" s="102" t="str">
        <f>IF(Výskyt[[#This Row],[ks]]&gt;0,Výskyt[[#This Row],[Kód]],"")</f>
        <v/>
      </c>
      <c r="M302" s="102" t="str">
        <f>IFERROR(VLOOKUP(Výskyt[[#This Row],[Kód]],zostava1[],2,0),"")</f>
        <v/>
      </c>
      <c r="N302" s="102" t="str">
        <f>IFERROR(VLOOKUP(Výskyt[[#This Row],[Kód]],zostava2[],2,0),"")</f>
        <v/>
      </c>
      <c r="O302" s="102" t="str">
        <f>IFERROR(VLOOKUP(Výskyt[[#This Row],[Kód]],zostava3[],2,0),"")</f>
        <v/>
      </c>
      <c r="P302" s="102" t="str">
        <f>IFERROR(VLOOKUP(Výskyt[[#This Row],[Kód]],zostava4[],2,0),"")</f>
        <v/>
      </c>
      <c r="Q302" s="102" t="str">
        <f>IFERROR(VLOOKUP(Výskyt[[#This Row],[Kód]],zostava5[],2,0),"")</f>
        <v/>
      </c>
      <c r="R302" s="102" t="str">
        <f>IFERROR(VLOOKUP(Výskyt[[#This Row],[Kód]],zostava6[],2,0),"")</f>
        <v/>
      </c>
      <c r="S302" s="102" t="str">
        <f>IFERROR(VLOOKUP(Výskyt[[#This Row],[Kód]],zostava7[],2,0),"")</f>
        <v/>
      </c>
      <c r="T302" s="102" t="str">
        <f>IFERROR(VLOOKUP(Výskyt[[#This Row],[Kód]],zostava8[],2,0),"")</f>
        <v/>
      </c>
      <c r="U302" s="102" t="str">
        <f>IFERROR(VLOOKUP(Výskyt[[#This Row],[Kód]],zostava9[],2,0),"")</f>
        <v/>
      </c>
      <c r="V302" s="103" t="str">
        <f>IFERROR(VLOOKUP(Výskyt[[#This Row],[Kód]],zostava10[],2,0),"")</f>
        <v/>
      </c>
      <c r="W302" s="90"/>
    </row>
    <row r="303" spans="1:23" x14ac:dyDescent="0.35">
      <c r="A303" s="90"/>
      <c r="B303" s="99">
        <v>4246</v>
      </c>
      <c r="C303" s="90" t="s">
        <v>446</v>
      </c>
      <c r="D303" s="90">
        <f>Cenník[[#This Row],[Kód]]</f>
        <v>4246</v>
      </c>
      <c r="E303" s="100">
        <v>7.99</v>
      </c>
      <c r="F303" s="90"/>
      <c r="G303" s="90" t="s">
        <v>447</v>
      </c>
      <c r="H303" s="90"/>
      <c r="I303" s="101">
        <f>Cenník[[#This Row],[Kód]]</f>
        <v>4246</v>
      </c>
      <c r="J303" s="102">
        <f>SUM(Výskyt[[#This Row],[1]:[10]])</f>
        <v>0</v>
      </c>
      <c r="K303" s="102" t="str">
        <f>IFERROR(RANK(Výskyt[[#This Row],[kód-P]],Výskyt[kód-P],1),"")</f>
        <v/>
      </c>
      <c r="L303" s="102" t="str">
        <f>IF(Výskyt[[#This Row],[ks]]&gt;0,Výskyt[[#This Row],[Kód]],"")</f>
        <v/>
      </c>
      <c r="M303" s="102" t="str">
        <f>IFERROR(VLOOKUP(Výskyt[[#This Row],[Kód]],zostava1[],2,0),"")</f>
        <v/>
      </c>
      <c r="N303" s="102" t="str">
        <f>IFERROR(VLOOKUP(Výskyt[[#This Row],[Kód]],zostava2[],2,0),"")</f>
        <v/>
      </c>
      <c r="O303" s="102" t="str">
        <f>IFERROR(VLOOKUP(Výskyt[[#This Row],[Kód]],zostava3[],2,0),"")</f>
        <v/>
      </c>
      <c r="P303" s="102" t="str">
        <f>IFERROR(VLOOKUP(Výskyt[[#This Row],[Kód]],zostava4[],2,0),"")</f>
        <v/>
      </c>
      <c r="Q303" s="102" t="str">
        <f>IFERROR(VLOOKUP(Výskyt[[#This Row],[Kód]],zostava5[],2,0),"")</f>
        <v/>
      </c>
      <c r="R303" s="102" t="str">
        <f>IFERROR(VLOOKUP(Výskyt[[#This Row],[Kód]],zostava6[],2,0),"")</f>
        <v/>
      </c>
      <c r="S303" s="102" t="str">
        <f>IFERROR(VLOOKUP(Výskyt[[#This Row],[Kód]],zostava7[],2,0),"")</f>
        <v/>
      </c>
      <c r="T303" s="102" t="str">
        <f>IFERROR(VLOOKUP(Výskyt[[#This Row],[Kód]],zostava8[],2,0),"")</f>
        <v/>
      </c>
      <c r="U303" s="102" t="str">
        <f>IFERROR(VLOOKUP(Výskyt[[#This Row],[Kód]],zostava9[],2,0),"")</f>
        <v/>
      </c>
      <c r="V303" s="103" t="str">
        <f>IFERROR(VLOOKUP(Výskyt[[#This Row],[Kód]],zostava10[],2,0),"")</f>
        <v/>
      </c>
      <c r="W303" s="90"/>
    </row>
    <row r="304" spans="1:23" x14ac:dyDescent="0.35">
      <c r="A304" s="90"/>
      <c r="B304" s="99">
        <v>4299</v>
      </c>
      <c r="C304" s="90" t="s">
        <v>241</v>
      </c>
      <c r="D304" s="90">
        <f>Cenník[[#This Row],[Kód]]</f>
        <v>4299</v>
      </c>
      <c r="E304" s="100">
        <v>2.2599999999999998</v>
      </c>
      <c r="F304" s="90"/>
      <c r="G304" s="90" t="s">
        <v>304</v>
      </c>
      <c r="H304" s="90"/>
      <c r="I304" s="101">
        <f>Cenník[[#This Row],[Kód]]</f>
        <v>4299</v>
      </c>
      <c r="J304" s="102">
        <f>SUM(Výskyt[[#This Row],[1]:[10]])</f>
        <v>0</v>
      </c>
      <c r="K304" s="102" t="str">
        <f>IFERROR(RANK(Výskyt[[#This Row],[kód-P]],Výskyt[kód-P],1),"")</f>
        <v/>
      </c>
      <c r="L304" s="102" t="str">
        <f>IF(Výskyt[[#This Row],[ks]]&gt;0,Výskyt[[#This Row],[Kód]],"")</f>
        <v/>
      </c>
      <c r="M304" s="102" t="str">
        <f>IFERROR(VLOOKUP(Výskyt[[#This Row],[Kód]],zostava1[],2,0),"")</f>
        <v/>
      </c>
      <c r="N304" s="102" t="str">
        <f>IFERROR(VLOOKUP(Výskyt[[#This Row],[Kód]],zostava2[],2,0),"")</f>
        <v/>
      </c>
      <c r="O304" s="102" t="str">
        <f>IFERROR(VLOOKUP(Výskyt[[#This Row],[Kód]],zostava3[],2,0),"")</f>
        <v/>
      </c>
      <c r="P304" s="102" t="str">
        <f>IFERROR(VLOOKUP(Výskyt[[#This Row],[Kód]],zostava4[],2,0),"")</f>
        <v/>
      </c>
      <c r="Q304" s="102" t="str">
        <f>IFERROR(VLOOKUP(Výskyt[[#This Row],[Kód]],zostava5[],2,0),"")</f>
        <v/>
      </c>
      <c r="R304" s="102" t="str">
        <f>IFERROR(VLOOKUP(Výskyt[[#This Row],[Kód]],zostava6[],2,0),"")</f>
        <v/>
      </c>
      <c r="S304" s="102" t="str">
        <f>IFERROR(VLOOKUP(Výskyt[[#This Row],[Kód]],zostava7[],2,0),"")</f>
        <v/>
      </c>
      <c r="T304" s="102" t="str">
        <f>IFERROR(VLOOKUP(Výskyt[[#This Row],[Kód]],zostava8[],2,0),"")</f>
        <v/>
      </c>
      <c r="U304" s="102" t="str">
        <f>IFERROR(VLOOKUP(Výskyt[[#This Row],[Kód]],zostava9[],2,0),"")</f>
        <v/>
      </c>
      <c r="V304" s="103" t="str">
        <f>IFERROR(VLOOKUP(Výskyt[[#This Row],[Kód]],zostava10[],2,0),"")</f>
        <v/>
      </c>
      <c r="W304" s="90"/>
    </row>
    <row r="305" spans="1:23" x14ac:dyDescent="0.35">
      <c r="A305" s="90"/>
      <c r="B305" s="99">
        <v>4300</v>
      </c>
      <c r="C305" s="90" t="s">
        <v>240</v>
      </c>
      <c r="D305" s="90">
        <f>Cenník[[#This Row],[Kód]]</f>
        <v>4300</v>
      </c>
      <c r="E305" s="100">
        <v>1.84</v>
      </c>
      <c r="F305" s="90"/>
      <c r="G305" s="90" t="s">
        <v>308</v>
      </c>
      <c r="H305" s="90"/>
      <c r="I305" s="101">
        <f>Cenník[[#This Row],[Kód]]</f>
        <v>4300</v>
      </c>
      <c r="J305" s="102">
        <f>SUM(Výskyt[[#This Row],[1]:[10]])</f>
        <v>0</v>
      </c>
      <c r="K305" s="102" t="str">
        <f>IFERROR(RANK(Výskyt[[#This Row],[kód-P]],Výskyt[kód-P],1),"")</f>
        <v/>
      </c>
      <c r="L305" s="102" t="str">
        <f>IF(Výskyt[[#This Row],[ks]]&gt;0,Výskyt[[#This Row],[Kód]],"")</f>
        <v/>
      </c>
      <c r="M305" s="102">
        <f>IFERROR(VLOOKUP(Výskyt[[#This Row],[Kód]],zostava1[],2,0),"")</f>
        <v>0</v>
      </c>
      <c r="N305" s="102" t="str">
        <f>IFERROR(VLOOKUP(Výskyt[[#This Row],[Kód]],zostava2[],2,0),"")</f>
        <v/>
      </c>
      <c r="O305" s="102" t="str">
        <f>IFERROR(VLOOKUP(Výskyt[[#This Row],[Kód]],zostava3[],2,0),"")</f>
        <v/>
      </c>
      <c r="P305" s="102" t="str">
        <f>IFERROR(VLOOKUP(Výskyt[[#This Row],[Kód]],zostava4[],2,0),"")</f>
        <v/>
      </c>
      <c r="Q305" s="102" t="str">
        <f>IFERROR(VLOOKUP(Výskyt[[#This Row],[Kód]],zostava5[],2,0),"")</f>
        <v/>
      </c>
      <c r="R305" s="102" t="str">
        <f>IFERROR(VLOOKUP(Výskyt[[#This Row],[Kód]],zostava6[],2,0),"")</f>
        <v/>
      </c>
      <c r="S305" s="102" t="str">
        <f>IFERROR(VLOOKUP(Výskyt[[#This Row],[Kód]],zostava7[],2,0),"")</f>
        <v/>
      </c>
      <c r="T305" s="102" t="str">
        <f>IFERROR(VLOOKUP(Výskyt[[#This Row],[Kód]],zostava8[],2,0),"")</f>
        <v/>
      </c>
      <c r="U305" s="102" t="str">
        <f>IFERROR(VLOOKUP(Výskyt[[#This Row],[Kód]],zostava9[],2,0),"")</f>
        <v/>
      </c>
      <c r="V305" s="103" t="str">
        <f>IFERROR(VLOOKUP(Výskyt[[#This Row],[Kód]],zostava10[],2,0),"")</f>
        <v/>
      </c>
      <c r="W305" s="90"/>
    </row>
    <row r="306" spans="1:23" x14ac:dyDescent="0.35">
      <c r="A306" s="90"/>
      <c r="B306" s="99">
        <v>4301</v>
      </c>
      <c r="C306" s="90" t="s">
        <v>242</v>
      </c>
      <c r="D306" s="90">
        <f>Cenník[[#This Row],[Kód]]</f>
        <v>4301</v>
      </c>
      <c r="E306" s="100">
        <v>0.82</v>
      </c>
      <c r="F306" s="90"/>
      <c r="G306" s="90" t="s">
        <v>286</v>
      </c>
      <c r="H306" s="90"/>
      <c r="I306" s="101">
        <f>Cenník[[#This Row],[Kód]]</f>
        <v>4301</v>
      </c>
      <c r="J306" s="102">
        <f>SUM(Výskyt[[#This Row],[1]:[10]])</f>
        <v>0</v>
      </c>
      <c r="K306" s="102" t="str">
        <f>IFERROR(RANK(Výskyt[[#This Row],[kód-P]],Výskyt[kód-P],1),"")</f>
        <v/>
      </c>
      <c r="L306" s="102" t="str">
        <f>IF(Výskyt[[#This Row],[ks]]&gt;0,Výskyt[[#This Row],[Kód]],"")</f>
        <v/>
      </c>
      <c r="M306" s="102" t="str">
        <f>IFERROR(VLOOKUP(Výskyt[[#This Row],[Kód]],zostava1[],2,0),"")</f>
        <v/>
      </c>
      <c r="N306" s="102" t="str">
        <f>IFERROR(VLOOKUP(Výskyt[[#This Row],[Kód]],zostava2[],2,0),"")</f>
        <v/>
      </c>
      <c r="O306" s="102" t="str">
        <f>IFERROR(VLOOKUP(Výskyt[[#This Row],[Kód]],zostava3[],2,0),"")</f>
        <v/>
      </c>
      <c r="P306" s="102" t="str">
        <f>IFERROR(VLOOKUP(Výskyt[[#This Row],[Kód]],zostava4[],2,0),"")</f>
        <v/>
      </c>
      <c r="Q306" s="102" t="str">
        <f>IFERROR(VLOOKUP(Výskyt[[#This Row],[Kód]],zostava5[],2,0),"")</f>
        <v/>
      </c>
      <c r="R306" s="102" t="str">
        <f>IFERROR(VLOOKUP(Výskyt[[#This Row],[Kód]],zostava6[],2,0),"")</f>
        <v/>
      </c>
      <c r="S306" s="102" t="str">
        <f>IFERROR(VLOOKUP(Výskyt[[#This Row],[Kód]],zostava7[],2,0),"")</f>
        <v/>
      </c>
      <c r="T306" s="102" t="str">
        <f>IFERROR(VLOOKUP(Výskyt[[#This Row],[Kód]],zostava8[],2,0),"")</f>
        <v/>
      </c>
      <c r="U306" s="102" t="str">
        <f>IFERROR(VLOOKUP(Výskyt[[#This Row],[Kód]],zostava9[],2,0),"")</f>
        <v/>
      </c>
      <c r="V306" s="103" t="str">
        <f>IFERROR(VLOOKUP(Výskyt[[#This Row],[Kód]],zostava10[],2,0),"")</f>
        <v/>
      </c>
      <c r="W306" s="90"/>
    </row>
    <row r="307" spans="1:23" x14ac:dyDescent="0.35">
      <c r="A307" s="90"/>
      <c r="B307" s="99">
        <v>4302</v>
      </c>
      <c r="C307" s="90" t="s">
        <v>243</v>
      </c>
      <c r="D307" s="90">
        <f>Cenník[[#This Row],[Kód]]</f>
        <v>4302</v>
      </c>
      <c r="E307" s="100">
        <v>0.83</v>
      </c>
      <c r="F307" s="90"/>
      <c r="G307" s="90" t="s">
        <v>290</v>
      </c>
      <c r="H307" s="90"/>
      <c r="I307" s="101">
        <f>Cenník[[#This Row],[Kód]]</f>
        <v>4302</v>
      </c>
      <c r="J307" s="102">
        <f>SUM(Výskyt[[#This Row],[1]:[10]])</f>
        <v>0</v>
      </c>
      <c r="K307" s="102" t="str">
        <f>IFERROR(RANK(Výskyt[[#This Row],[kód-P]],Výskyt[kód-P],1),"")</f>
        <v/>
      </c>
      <c r="L307" s="102" t="str">
        <f>IF(Výskyt[[#This Row],[ks]]&gt;0,Výskyt[[#This Row],[Kód]],"")</f>
        <v/>
      </c>
      <c r="M307" s="102" t="str">
        <f>IFERROR(VLOOKUP(Výskyt[[#This Row],[Kód]],zostava1[],2,0),"")</f>
        <v/>
      </c>
      <c r="N307" s="102" t="str">
        <f>IFERROR(VLOOKUP(Výskyt[[#This Row],[Kód]],zostava2[],2,0),"")</f>
        <v/>
      </c>
      <c r="O307" s="102" t="str">
        <f>IFERROR(VLOOKUP(Výskyt[[#This Row],[Kód]],zostava3[],2,0),"")</f>
        <v/>
      </c>
      <c r="P307" s="102" t="str">
        <f>IFERROR(VLOOKUP(Výskyt[[#This Row],[Kód]],zostava4[],2,0),"")</f>
        <v/>
      </c>
      <c r="Q307" s="102" t="str">
        <f>IFERROR(VLOOKUP(Výskyt[[#This Row],[Kód]],zostava5[],2,0),"")</f>
        <v/>
      </c>
      <c r="R307" s="102" t="str">
        <f>IFERROR(VLOOKUP(Výskyt[[#This Row],[Kód]],zostava6[],2,0),"")</f>
        <v/>
      </c>
      <c r="S307" s="102" t="str">
        <f>IFERROR(VLOOKUP(Výskyt[[#This Row],[Kód]],zostava7[],2,0),"")</f>
        <v/>
      </c>
      <c r="T307" s="102" t="str">
        <f>IFERROR(VLOOKUP(Výskyt[[#This Row],[Kód]],zostava8[],2,0),"")</f>
        <v/>
      </c>
      <c r="U307" s="102" t="str">
        <f>IFERROR(VLOOKUP(Výskyt[[#This Row],[Kód]],zostava9[],2,0),"")</f>
        <v/>
      </c>
      <c r="V307" s="103" t="str">
        <f>IFERROR(VLOOKUP(Výskyt[[#This Row],[Kód]],zostava10[],2,0),"")</f>
        <v/>
      </c>
      <c r="W307" s="90"/>
    </row>
    <row r="308" spans="1:23" x14ac:dyDescent="0.35">
      <c r="A308" s="90"/>
      <c r="B308" s="99">
        <v>4303</v>
      </c>
      <c r="C308" s="90" t="s">
        <v>244</v>
      </c>
      <c r="D308" s="90">
        <f>Cenník[[#This Row],[Kód]]</f>
        <v>4303</v>
      </c>
      <c r="E308" s="100">
        <v>1.02</v>
      </c>
      <c r="F308" s="90"/>
      <c r="G308" s="90" t="s">
        <v>292</v>
      </c>
      <c r="H308" s="90"/>
      <c r="I308" s="101">
        <f>Cenník[[#This Row],[Kód]]</f>
        <v>4303</v>
      </c>
      <c r="J308" s="102">
        <f>SUM(Výskyt[[#This Row],[1]:[10]])</f>
        <v>0</v>
      </c>
      <c r="K308" s="102" t="str">
        <f>IFERROR(RANK(Výskyt[[#This Row],[kód-P]],Výskyt[kód-P],1),"")</f>
        <v/>
      </c>
      <c r="L308" s="102" t="str">
        <f>IF(Výskyt[[#This Row],[ks]]&gt;0,Výskyt[[#This Row],[Kód]],"")</f>
        <v/>
      </c>
      <c r="M308" s="102" t="str">
        <f>IFERROR(VLOOKUP(Výskyt[[#This Row],[Kód]],zostava1[],2,0),"")</f>
        <v/>
      </c>
      <c r="N308" s="102" t="str">
        <f>IFERROR(VLOOKUP(Výskyt[[#This Row],[Kód]],zostava2[],2,0),"")</f>
        <v/>
      </c>
      <c r="O308" s="102" t="str">
        <f>IFERROR(VLOOKUP(Výskyt[[#This Row],[Kód]],zostava3[],2,0),"")</f>
        <v/>
      </c>
      <c r="P308" s="102" t="str">
        <f>IFERROR(VLOOKUP(Výskyt[[#This Row],[Kód]],zostava4[],2,0),"")</f>
        <v/>
      </c>
      <c r="Q308" s="102" t="str">
        <f>IFERROR(VLOOKUP(Výskyt[[#This Row],[Kód]],zostava5[],2,0),"")</f>
        <v/>
      </c>
      <c r="R308" s="102" t="str">
        <f>IFERROR(VLOOKUP(Výskyt[[#This Row],[Kód]],zostava6[],2,0),"")</f>
        <v/>
      </c>
      <c r="S308" s="102" t="str">
        <f>IFERROR(VLOOKUP(Výskyt[[#This Row],[Kód]],zostava7[],2,0),"")</f>
        <v/>
      </c>
      <c r="T308" s="102" t="str">
        <f>IFERROR(VLOOKUP(Výskyt[[#This Row],[Kód]],zostava8[],2,0),"")</f>
        <v/>
      </c>
      <c r="U308" s="102" t="str">
        <f>IFERROR(VLOOKUP(Výskyt[[#This Row],[Kód]],zostava9[],2,0),"")</f>
        <v/>
      </c>
      <c r="V308" s="103" t="str">
        <f>IFERROR(VLOOKUP(Výskyt[[#This Row],[Kód]],zostava10[],2,0),"")</f>
        <v/>
      </c>
      <c r="W308" s="90"/>
    </row>
    <row r="309" spans="1:23" x14ac:dyDescent="0.35">
      <c r="A309" s="90"/>
      <c r="B309" s="99">
        <v>4445</v>
      </c>
      <c r="C309" s="90" t="s">
        <v>229</v>
      </c>
      <c r="D309" s="90">
        <f>Cenník[[#This Row],[Kód]]</f>
        <v>4445</v>
      </c>
      <c r="E309" s="100">
        <v>0.74</v>
      </c>
      <c r="F309" s="90"/>
      <c r="G309" s="90" t="s">
        <v>302</v>
      </c>
      <c r="H309" s="90"/>
      <c r="I309" s="101">
        <f>Cenník[[#This Row],[Kód]]</f>
        <v>4445</v>
      </c>
      <c r="J309" s="102">
        <f>SUM(Výskyt[[#This Row],[1]:[10]])</f>
        <v>0</v>
      </c>
      <c r="K309" s="102" t="str">
        <f>IFERROR(RANK(Výskyt[[#This Row],[kód-P]],Výskyt[kód-P],1),"")</f>
        <v/>
      </c>
      <c r="L309" s="102" t="str">
        <f>IF(Výskyt[[#This Row],[ks]]&gt;0,Výskyt[[#This Row],[Kód]],"")</f>
        <v/>
      </c>
      <c r="M309" s="102" t="str">
        <f>IFERROR(VLOOKUP(Výskyt[[#This Row],[Kód]],zostava1[],2,0),"")</f>
        <v/>
      </c>
      <c r="N309" s="102" t="str">
        <f>IFERROR(VLOOKUP(Výskyt[[#This Row],[Kód]],zostava2[],2,0),"")</f>
        <v/>
      </c>
      <c r="O309" s="102" t="str">
        <f>IFERROR(VLOOKUP(Výskyt[[#This Row],[Kód]],zostava3[],2,0),"")</f>
        <v/>
      </c>
      <c r="P309" s="102" t="str">
        <f>IFERROR(VLOOKUP(Výskyt[[#This Row],[Kód]],zostava4[],2,0),"")</f>
        <v/>
      </c>
      <c r="Q309" s="102" t="str">
        <f>IFERROR(VLOOKUP(Výskyt[[#This Row],[Kód]],zostava5[],2,0),"")</f>
        <v/>
      </c>
      <c r="R309" s="102" t="str">
        <f>IFERROR(VLOOKUP(Výskyt[[#This Row],[Kód]],zostava6[],2,0),"")</f>
        <v/>
      </c>
      <c r="S309" s="102" t="str">
        <f>IFERROR(VLOOKUP(Výskyt[[#This Row],[Kód]],zostava7[],2,0),"")</f>
        <v/>
      </c>
      <c r="T309" s="102" t="str">
        <f>IFERROR(VLOOKUP(Výskyt[[#This Row],[Kód]],zostava8[],2,0),"")</f>
        <v/>
      </c>
      <c r="U309" s="102" t="str">
        <f>IFERROR(VLOOKUP(Výskyt[[#This Row],[Kód]],zostava9[],2,0),"")</f>
        <v/>
      </c>
      <c r="V309" s="103" t="str">
        <f>IFERROR(VLOOKUP(Výskyt[[#This Row],[Kód]],zostava10[],2,0),"")</f>
        <v/>
      </c>
      <c r="W309" s="90"/>
    </row>
    <row r="310" spans="1:23" x14ac:dyDescent="0.35">
      <c r="A310" s="90"/>
      <c r="B310" s="99">
        <v>4446</v>
      </c>
      <c r="C310" s="90" t="s">
        <v>219</v>
      </c>
      <c r="D310" s="90">
        <f>Cenník[[#This Row],[Kód]]</f>
        <v>4446</v>
      </c>
      <c r="E310" s="100">
        <v>2.44</v>
      </c>
      <c r="F310" s="90"/>
      <c r="G310" s="90" t="s">
        <v>296</v>
      </c>
      <c r="H310" s="90"/>
      <c r="I310" s="101">
        <f>Cenník[[#This Row],[Kód]]</f>
        <v>4446</v>
      </c>
      <c r="J310" s="102">
        <f>SUM(Výskyt[[#This Row],[1]:[10]])</f>
        <v>0</v>
      </c>
      <c r="K310" s="102" t="str">
        <f>IFERROR(RANK(Výskyt[[#This Row],[kód-P]],Výskyt[kód-P],1),"")</f>
        <v/>
      </c>
      <c r="L310" s="102" t="str">
        <f>IF(Výskyt[[#This Row],[ks]]&gt;0,Výskyt[[#This Row],[Kód]],"")</f>
        <v/>
      </c>
      <c r="M310" s="102" t="str">
        <f>IFERROR(VLOOKUP(Výskyt[[#This Row],[Kód]],zostava1[],2,0),"")</f>
        <v/>
      </c>
      <c r="N310" s="102" t="str">
        <f>IFERROR(VLOOKUP(Výskyt[[#This Row],[Kód]],zostava2[],2,0),"")</f>
        <v/>
      </c>
      <c r="O310" s="102" t="str">
        <f>IFERROR(VLOOKUP(Výskyt[[#This Row],[Kód]],zostava3[],2,0),"")</f>
        <v/>
      </c>
      <c r="P310" s="102" t="str">
        <f>IFERROR(VLOOKUP(Výskyt[[#This Row],[Kód]],zostava4[],2,0),"")</f>
        <v/>
      </c>
      <c r="Q310" s="102" t="str">
        <f>IFERROR(VLOOKUP(Výskyt[[#This Row],[Kód]],zostava5[],2,0),"")</f>
        <v/>
      </c>
      <c r="R310" s="102" t="str">
        <f>IFERROR(VLOOKUP(Výskyt[[#This Row],[Kód]],zostava6[],2,0),"")</f>
        <v/>
      </c>
      <c r="S310" s="102" t="str">
        <f>IFERROR(VLOOKUP(Výskyt[[#This Row],[Kód]],zostava7[],2,0),"")</f>
        <v/>
      </c>
      <c r="T310" s="102" t="str">
        <f>IFERROR(VLOOKUP(Výskyt[[#This Row],[Kód]],zostava8[],2,0),"")</f>
        <v/>
      </c>
      <c r="U310" s="102" t="str">
        <f>IFERROR(VLOOKUP(Výskyt[[#This Row],[Kód]],zostava9[],2,0),"")</f>
        <v/>
      </c>
      <c r="V310" s="103" t="str">
        <f>IFERROR(VLOOKUP(Výskyt[[#This Row],[Kód]],zostava10[],2,0),"")</f>
        <v/>
      </c>
      <c r="W310" s="90"/>
    </row>
    <row r="311" spans="1:23" x14ac:dyDescent="0.35">
      <c r="A311" s="90"/>
      <c r="B311" s="99">
        <v>4448</v>
      </c>
      <c r="C311" s="90" t="s">
        <v>222</v>
      </c>
      <c r="D311" s="90">
        <f>Cenník[[#This Row],[Kód]]</f>
        <v>4448</v>
      </c>
      <c r="E311" s="100">
        <v>1.06</v>
      </c>
      <c r="F311" s="90"/>
      <c r="G311" s="90" t="s">
        <v>306</v>
      </c>
      <c r="H311" s="90"/>
      <c r="I311" s="101">
        <f>Cenník[[#This Row],[Kód]]</f>
        <v>4448</v>
      </c>
      <c r="J311" s="102">
        <f>SUM(Výskyt[[#This Row],[1]:[10]])</f>
        <v>0</v>
      </c>
      <c r="K311" s="102" t="str">
        <f>IFERROR(RANK(Výskyt[[#This Row],[kód-P]],Výskyt[kód-P],1),"")</f>
        <v/>
      </c>
      <c r="L311" s="102" t="str">
        <f>IF(Výskyt[[#This Row],[ks]]&gt;0,Výskyt[[#This Row],[Kód]],"")</f>
        <v/>
      </c>
      <c r="M311" s="102" t="str">
        <f>IFERROR(VLOOKUP(Výskyt[[#This Row],[Kód]],zostava1[],2,0),"")</f>
        <v/>
      </c>
      <c r="N311" s="102" t="str">
        <f>IFERROR(VLOOKUP(Výskyt[[#This Row],[Kód]],zostava2[],2,0),"")</f>
        <v/>
      </c>
      <c r="O311" s="102" t="str">
        <f>IFERROR(VLOOKUP(Výskyt[[#This Row],[Kód]],zostava3[],2,0),"")</f>
        <v/>
      </c>
      <c r="P311" s="102" t="str">
        <f>IFERROR(VLOOKUP(Výskyt[[#This Row],[Kód]],zostava4[],2,0),"")</f>
        <v/>
      </c>
      <c r="Q311" s="102" t="str">
        <f>IFERROR(VLOOKUP(Výskyt[[#This Row],[Kód]],zostava5[],2,0),"")</f>
        <v/>
      </c>
      <c r="R311" s="102" t="str">
        <f>IFERROR(VLOOKUP(Výskyt[[#This Row],[Kód]],zostava6[],2,0),"")</f>
        <v/>
      </c>
      <c r="S311" s="102" t="str">
        <f>IFERROR(VLOOKUP(Výskyt[[#This Row],[Kód]],zostava7[],2,0),"")</f>
        <v/>
      </c>
      <c r="T311" s="102" t="str">
        <f>IFERROR(VLOOKUP(Výskyt[[#This Row],[Kód]],zostava8[],2,0),"")</f>
        <v/>
      </c>
      <c r="U311" s="102" t="str">
        <f>IFERROR(VLOOKUP(Výskyt[[#This Row],[Kód]],zostava9[],2,0),"")</f>
        <v/>
      </c>
      <c r="V311" s="103" t="str">
        <f>IFERROR(VLOOKUP(Výskyt[[#This Row],[Kód]],zostava10[],2,0),"")</f>
        <v/>
      </c>
      <c r="W311" s="90"/>
    </row>
    <row r="312" spans="1:23" x14ac:dyDescent="0.35">
      <c r="A312" s="90"/>
      <c r="B312" s="99">
        <v>4449</v>
      </c>
      <c r="C312" s="90" t="s">
        <v>223</v>
      </c>
      <c r="D312" s="90">
        <f>Cenník[[#This Row],[Kód]]</f>
        <v>4449</v>
      </c>
      <c r="E312" s="100">
        <v>1.78</v>
      </c>
      <c r="F312" s="90"/>
      <c r="G312" s="90" t="s">
        <v>310</v>
      </c>
      <c r="H312" s="90"/>
      <c r="I312" s="101">
        <f>Cenník[[#This Row],[Kód]]</f>
        <v>4449</v>
      </c>
      <c r="J312" s="102">
        <f>SUM(Výskyt[[#This Row],[1]:[10]])</f>
        <v>0</v>
      </c>
      <c r="K312" s="102" t="str">
        <f>IFERROR(RANK(Výskyt[[#This Row],[kód-P]],Výskyt[kód-P],1),"")</f>
        <v/>
      </c>
      <c r="L312" s="102" t="str">
        <f>IF(Výskyt[[#This Row],[ks]]&gt;0,Výskyt[[#This Row],[Kód]],"")</f>
        <v/>
      </c>
      <c r="M312" s="102">
        <f>IFERROR(VLOOKUP(Výskyt[[#This Row],[Kód]],zostava1[],2,0),"")</f>
        <v>0</v>
      </c>
      <c r="N312" s="102" t="str">
        <f>IFERROR(VLOOKUP(Výskyt[[#This Row],[Kód]],zostava2[],2,0),"")</f>
        <v/>
      </c>
      <c r="O312" s="102" t="str">
        <f>IFERROR(VLOOKUP(Výskyt[[#This Row],[Kód]],zostava3[],2,0),"")</f>
        <v/>
      </c>
      <c r="P312" s="102" t="str">
        <f>IFERROR(VLOOKUP(Výskyt[[#This Row],[Kód]],zostava4[],2,0),"")</f>
        <v/>
      </c>
      <c r="Q312" s="102" t="str">
        <f>IFERROR(VLOOKUP(Výskyt[[#This Row],[Kód]],zostava5[],2,0),"")</f>
        <v/>
      </c>
      <c r="R312" s="102" t="str">
        <f>IFERROR(VLOOKUP(Výskyt[[#This Row],[Kód]],zostava6[],2,0),"")</f>
        <v/>
      </c>
      <c r="S312" s="102" t="str">
        <f>IFERROR(VLOOKUP(Výskyt[[#This Row],[Kód]],zostava7[],2,0),"")</f>
        <v/>
      </c>
      <c r="T312" s="102" t="str">
        <f>IFERROR(VLOOKUP(Výskyt[[#This Row],[Kód]],zostava8[],2,0),"")</f>
        <v/>
      </c>
      <c r="U312" s="102" t="str">
        <f>IFERROR(VLOOKUP(Výskyt[[#This Row],[Kód]],zostava9[],2,0),"")</f>
        <v/>
      </c>
      <c r="V312" s="103" t="str">
        <f>IFERROR(VLOOKUP(Výskyt[[#This Row],[Kód]],zostava10[],2,0),"")</f>
        <v/>
      </c>
      <c r="W312" s="90"/>
    </row>
    <row r="313" spans="1:23" x14ac:dyDescent="0.35">
      <c r="A313" s="90"/>
      <c r="B313" s="99">
        <v>4450</v>
      </c>
      <c r="C313" s="90" t="s">
        <v>224</v>
      </c>
      <c r="D313" s="90">
        <f>Cenník[[#This Row],[Kód]]</f>
        <v>4450</v>
      </c>
      <c r="E313" s="100">
        <v>2.87</v>
      </c>
      <c r="F313" s="90"/>
      <c r="G313" s="90" t="s">
        <v>311</v>
      </c>
      <c r="H313" s="90"/>
      <c r="I313" s="101">
        <f>Cenník[[#This Row],[Kód]]</f>
        <v>4450</v>
      </c>
      <c r="J313" s="102">
        <f>SUM(Výskyt[[#This Row],[1]:[10]])</f>
        <v>0</v>
      </c>
      <c r="K313" s="102" t="str">
        <f>IFERROR(RANK(Výskyt[[#This Row],[kód-P]],Výskyt[kód-P],1),"")</f>
        <v/>
      </c>
      <c r="L313" s="102" t="str">
        <f>IF(Výskyt[[#This Row],[ks]]&gt;0,Výskyt[[#This Row],[Kód]],"")</f>
        <v/>
      </c>
      <c r="M313" s="102" t="str">
        <f>IFERROR(VLOOKUP(Výskyt[[#This Row],[Kód]],zostava1[],2,0),"")</f>
        <v/>
      </c>
      <c r="N313" s="102" t="str">
        <f>IFERROR(VLOOKUP(Výskyt[[#This Row],[Kód]],zostava2[],2,0),"")</f>
        <v/>
      </c>
      <c r="O313" s="102" t="str">
        <f>IFERROR(VLOOKUP(Výskyt[[#This Row],[Kód]],zostava3[],2,0),"")</f>
        <v/>
      </c>
      <c r="P313" s="102" t="str">
        <f>IFERROR(VLOOKUP(Výskyt[[#This Row],[Kód]],zostava4[],2,0),"")</f>
        <v/>
      </c>
      <c r="Q313" s="102" t="str">
        <f>IFERROR(VLOOKUP(Výskyt[[#This Row],[Kód]],zostava5[],2,0),"")</f>
        <v/>
      </c>
      <c r="R313" s="102" t="str">
        <f>IFERROR(VLOOKUP(Výskyt[[#This Row],[Kód]],zostava6[],2,0),"")</f>
        <v/>
      </c>
      <c r="S313" s="102" t="str">
        <f>IFERROR(VLOOKUP(Výskyt[[#This Row],[Kód]],zostava7[],2,0),"")</f>
        <v/>
      </c>
      <c r="T313" s="102" t="str">
        <f>IFERROR(VLOOKUP(Výskyt[[#This Row],[Kód]],zostava8[],2,0),"")</f>
        <v/>
      </c>
      <c r="U313" s="102" t="str">
        <f>IFERROR(VLOOKUP(Výskyt[[#This Row],[Kód]],zostava9[],2,0),"")</f>
        <v/>
      </c>
      <c r="V313" s="103" t="str">
        <f>IFERROR(VLOOKUP(Výskyt[[#This Row],[Kód]],zostava10[],2,0),"")</f>
        <v/>
      </c>
      <c r="W313" s="90"/>
    </row>
    <row r="314" spans="1:23" x14ac:dyDescent="0.35">
      <c r="A314" s="90"/>
      <c r="B314" s="99">
        <v>4451</v>
      </c>
      <c r="C314" s="90" t="s">
        <v>227</v>
      </c>
      <c r="D314" s="90">
        <f>Cenník[[#This Row],[Kód]]</f>
        <v>4451</v>
      </c>
      <c r="E314" s="100">
        <v>2.1800000000000002</v>
      </c>
      <c r="F314" s="90"/>
      <c r="G314" s="90" t="s">
        <v>312</v>
      </c>
      <c r="H314" s="90"/>
      <c r="I314" s="101">
        <f>Cenník[[#This Row],[Kód]]</f>
        <v>4451</v>
      </c>
      <c r="J314" s="102">
        <f>SUM(Výskyt[[#This Row],[1]:[10]])</f>
        <v>0</v>
      </c>
      <c r="K314" s="102" t="str">
        <f>IFERROR(RANK(Výskyt[[#This Row],[kód-P]],Výskyt[kód-P],1),"")</f>
        <v/>
      </c>
      <c r="L314" s="102" t="str">
        <f>IF(Výskyt[[#This Row],[ks]]&gt;0,Výskyt[[#This Row],[Kód]],"")</f>
        <v/>
      </c>
      <c r="M314" s="102" t="str">
        <f>IFERROR(VLOOKUP(Výskyt[[#This Row],[Kód]],zostava1[],2,0),"")</f>
        <v/>
      </c>
      <c r="N314" s="102" t="str">
        <f>IFERROR(VLOOKUP(Výskyt[[#This Row],[Kód]],zostava2[],2,0),"")</f>
        <v/>
      </c>
      <c r="O314" s="102" t="str">
        <f>IFERROR(VLOOKUP(Výskyt[[#This Row],[Kód]],zostava3[],2,0),"")</f>
        <v/>
      </c>
      <c r="P314" s="102" t="str">
        <f>IFERROR(VLOOKUP(Výskyt[[#This Row],[Kód]],zostava4[],2,0),"")</f>
        <v/>
      </c>
      <c r="Q314" s="102" t="str">
        <f>IFERROR(VLOOKUP(Výskyt[[#This Row],[Kód]],zostava5[],2,0),"")</f>
        <v/>
      </c>
      <c r="R314" s="102" t="str">
        <f>IFERROR(VLOOKUP(Výskyt[[#This Row],[Kód]],zostava6[],2,0),"")</f>
        <v/>
      </c>
      <c r="S314" s="102" t="str">
        <f>IFERROR(VLOOKUP(Výskyt[[#This Row],[Kód]],zostava7[],2,0),"")</f>
        <v/>
      </c>
      <c r="T314" s="102" t="str">
        <f>IFERROR(VLOOKUP(Výskyt[[#This Row],[Kód]],zostava8[],2,0),"")</f>
        <v/>
      </c>
      <c r="U314" s="102" t="str">
        <f>IFERROR(VLOOKUP(Výskyt[[#This Row],[Kód]],zostava9[],2,0),"")</f>
        <v/>
      </c>
      <c r="V314" s="103" t="str">
        <f>IFERROR(VLOOKUP(Výskyt[[#This Row],[Kód]],zostava10[],2,0),"")</f>
        <v/>
      </c>
      <c r="W314" s="90"/>
    </row>
    <row r="315" spans="1:23" x14ac:dyDescent="0.35">
      <c r="A315" s="90"/>
      <c r="B315" s="99">
        <v>4452</v>
      </c>
      <c r="C315" s="90" t="s">
        <v>225</v>
      </c>
      <c r="D315" s="90">
        <f>Cenník[[#This Row],[Kód]]</f>
        <v>4452</v>
      </c>
      <c r="E315" s="100">
        <v>3.47</v>
      </c>
      <c r="F315" s="90"/>
      <c r="G315" s="90" t="s">
        <v>298</v>
      </c>
      <c r="H315" s="90"/>
      <c r="I315" s="101">
        <f>Cenník[[#This Row],[Kód]]</f>
        <v>4452</v>
      </c>
      <c r="J315" s="102">
        <f>SUM(Výskyt[[#This Row],[1]:[10]])</f>
        <v>0</v>
      </c>
      <c r="K315" s="102" t="str">
        <f>IFERROR(RANK(Výskyt[[#This Row],[kód-P]],Výskyt[kód-P],1),"")</f>
        <v/>
      </c>
      <c r="L315" s="102" t="str">
        <f>IF(Výskyt[[#This Row],[ks]]&gt;0,Výskyt[[#This Row],[Kód]],"")</f>
        <v/>
      </c>
      <c r="M315" s="102" t="str">
        <f>IFERROR(VLOOKUP(Výskyt[[#This Row],[Kód]],zostava1[],2,0),"")</f>
        <v/>
      </c>
      <c r="N315" s="102" t="str">
        <f>IFERROR(VLOOKUP(Výskyt[[#This Row],[Kód]],zostava2[],2,0),"")</f>
        <v/>
      </c>
      <c r="O315" s="102" t="str">
        <f>IFERROR(VLOOKUP(Výskyt[[#This Row],[Kód]],zostava3[],2,0),"")</f>
        <v/>
      </c>
      <c r="P315" s="102" t="str">
        <f>IFERROR(VLOOKUP(Výskyt[[#This Row],[Kód]],zostava4[],2,0),"")</f>
        <v/>
      </c>
      <c r="Q315" s="102" t="str">
        <f>IFERROR(VLOOKUP(Výskyt[[#This Row],[Kód]],zostava5[],2,0),"")</f>
        <v/>
      </c>
      <c r="R315" s="102" t="str">
        <f>IFERROR(VLOOKUP(Výskyt[[#This Row],[Kód]],zostava6[],2,0),"")</f>
        <v/>
      </c>
      <c r="S315" s="102" t="str">
        <f>IFERROR(VLOOKUP(Výskyt[[#This Row],[Kód]],zostava7[],2,0),"")</f>
        <v/>
      </c>
      <c r="T315" s="102" t="str">
        <f>IFERROR(VLOOKUP(Výskyt[[#This Row],[Kód]],zostava8[],2,0),"")</f>
        <v/>
      </c>
      <c r="U315" s="102" t="str">
        <f>IFERROR(VLOOKUP(Výskyt[[#This Row],[Kód]],zostava9[],2,0),"")</f>
        <v/>
      </c>
      <c r="V315" s="103" t="str">
        <f>IFERROR(VLOOKUP(Výskyt[[#This Row],[Kód]],zostava10[],2,0),"")</f>
        <v/>
      </c>
      <c r="W315" s="90"/>
    </row>
    <row r="316" spans="1:23" x14ac:dyDescent="0.35">
      <c r="A316" s="90"/>
      <c r="B316" s="99">
        <v>4453</v>
      </c>
      <c r="C316" s="90" t="s">
        <v>226</v>
      </c>
      <c r="D316" s="90">
        <f>Cenník[[#This Row],[Kód]]</f>
        <v>4453</v>
      </c>
      <c r="E316" s="100">
        <v>4.38</v>
      </c>
      <c r="F316" s="90"/>
      <c r="G316" s="90" t="s">
        <v>288</v>
      </c>
      <c r="H316" s="90"/>
      <c r="I316" s="101">
        <f>Cenník[[#This Row],[Kód]]</f>
        <v>4453</v>
      </c>
      <c r="J316" s="102">
        <f>SUM(Výskyt[[#This Row],[1]:[10]])</f>
        <v>0</v>
      </c>
      <c r="K316" s="102" t="str">
        <f>IFERROR(RANK(Výskyt[[#This Row],[kód-P]],Výskyt[kód-P],1),"")</f>
        <v/>
      </c>
      <c r="L316" s="102" t="str">
        <f>IF(Výskyt[[#This Row],[ks]]&gt;0,Výskyt[[#This Row],[Kód]],"")</f>
        <v/>
      </c>
      <c r="M316" s="102" t="str">
        <f>IFERROR(VLOOKUP(Výskyt[[#This Row],[Kód]],zostava1[],2,0),"")</f>
        <v/>
      </c>
      <c r="N316" s="102" t="str">
        <f>IFERROR(VLOOKUP(Výskyt[[#This Row],[Kód]],zostava2[],2,0),"")</f>
        <v/>
      </c>
      <c r="O316" s="102" t="str">
        <f>IFERROR(VLOOKUP(Výskyt[[#This Row],[Kód]],zostava3[],2,0),"")</f>
        <v/>
      </c>
      <c r="P316" s="102" t="str">
        <f>IFERROR(VLOOKUP(Výskyt[[#This Row],[Kód]],zostava4[],2,0),"")</f>
        <v/>
      </c>
      <c r="Q316" s="102" t="str">
        <f>IFERROR(VLOOKUP(Výskyt[[#This Row],[Kód]],zostava5[],2,0),"")</f>
        <v/>
      </c>
      <c r="R316" s="102" t="str">
        <f>IFERROR(VLOOKUP(Výskyt[[#This Row],[Kód]],zostava6[],2,0),"")</f>
        <v/>
      </c>
      <c r="S316" s="102" t="str">
        <f>IFERROR(VLOOKUP(Výskyt[[#This Row],[Kód]],zostava7[],2,0),"")</f>
        <v/>
      </c>
      <c r="T316" s="102" t="str">
        <f>IFERROR(VLOOKUP(Výskyt[[#This Row],[Kód]],zostava8[],2,0),"")</f>
        <v/>
      </c>
      <c r="U316" s="102" t="str">
        <f>IFERROR(VLOOKUP(Výskyt[[#This Row],[Kód]],zostava9[],2,0),"")</f>
        <v/>
      </c>
      <c r="V316" s="103" t="str">
        <f>IFERROR(VLOOKUP(Výskyt[[#This Row],[Kód]],zostava10[],2,0),"")</f>
        <v/>
      </c>
      <c r="W316" s="90"/>
    </row>
    <row r="317" spans="1:23" x14ac:dyDescent="0.35">
      <c r="A317" s="90"/>
      <c r="B317" s="99">
        <v>4456</v>
      </c>
      <c r="C317" s="90" t="s">
        <v>221</v>
      </c>
      <c r="D317" s="90">
        <f>Cenník[[#This Row],[Kód]]</f>
        <v>4456</v>
      </c>
      <c r="E317" s="100">
        <v>1.96</v>
      </c>
      <c r="F317" s="90"/>
      <c r="G317" s="90" t="s">
        <v>294</v>
      </c>
      <c r="H317" s="90"/>
      <c r="I317" s="101">
        <f>Cenník[[#This Row],[Kód]]</f>
        <v>4456</v>
      </c>
      <c r="J317" s="102">
        <f>SUM(Výskyt[[#This Row],[1]:[10]])</f>
        <v>0</v>
      </c>
      <c r="K317" s="102" t="str">
        <f>IFERROR(RANK(Výskyt[[#This Row],[kód-P]],Výskyt[kód-P],1),"")</f>
        <v/>
      </c>
      <c r="L317" s="102" t="str">
        <f>IF(Výskyt[[#This Row],[ks]]&gt;0,Výskyt[[#This Row],[Kód]],"")</f>
        <v/>
      </c>
      <c r="M317" s="102" t="str">
        <f>IFERROR(VLOOKUP(Výskyt[[#This Row],[Kód]],zostava1[],2,0),"")</f>
        <v/>
      </c>
      <c r="N317" s="102" t="str">
        <f>IFERROR(VLOOKUP(Výskyt[[#This Row],[Kód]],zostava2[],2,0),"")</f>
        <v/>
      </c>
      <c r="O317" s="102" t="str">
        <f>IFERROR(VLOOKUP(Výskyt[[#This Row],[Kód]],zostava3[],2,0),"")</f>
        <v/>
      </c>
      <c r="P317" s="102" t="str">
        <f>IFERROR(VLOOKUP(Výskyt[[#This Row],[Kód]],zostava4[],2,0),"")</f>
        <v/>
      </c>
      <c r="Q317" s="102" t="str">
        <f>IFERROR(VLOOKUP(Výskyt[[#This Row],[Kód]],zostava5[],2,0),"")</f>
        <v/>
      </c>
      <c r="R317" s="102" t="str">
        <f>IFERROR(VLOOKUP(Výskyt[[#This Row],[Kód]],zostava6[],2,0),"")</f>
        <v/>
      </c>
      <c r="S317" s="102" t="str">
        <f>IFERROR(VLOOKUP(Výskyt[[#This Row],[Kód]],zostava7[],2,0),"")</f>
        <v/>
      </c>
      <c r="T317" s="102" t="str">
        <f>IFERROR(VLOOKUP(Výskyt[[#This Row],[Kód]],zostava8[],2,0),"")</f>
        <v/>
      </c>
      <c r="U317" s="102" t="str">
        <f>IFERROR(VLOOKUP(Výskyt[[#This Row],[Kód]],zostava9[],2,0),"")</f>
        <v/>
      </c>
      <c r="V317" s="103" t="str">
        <f>IFERROR(VLOOKUP(Výskyt[[#This Row],[Kód]],zostava10[],2,0),"")</f>
        <v/>
      </c>
      <c r="W317" s="90"/>
    </row>
    <row r="318" spans="1:23" x14ac:dyDescent="0.35">
      <c r="A318" s="90"/>
      <c r="B318" s="99">
        <v>4457</v>
      </c>
      <c r="C318" s="90" t="s">
        <v>218</v>
      </c>
      <c r="D318" s="90">
        <f>Cenník[[#This Row],[Kód]]</f>
        <v>4457</v>
      </c>
      <c r="E318" s="100">
        <v>1.73</v>
      </c>
      <c r="F318" s="90"/>
      <c r="G318" s="90" t="s">
        <v>300</v>
      </c>
      <c r="H318" s="90"/>
      <c r="I318" s="101">
        <f>Cenník[[#This Row],[Kód]]</f>
        <v>4457</v>
      </c>
      <c r="J318" s="102">
        <f>SUM(Výskyt[[#This Row],[1]:[10]])</f>
        <v>0</v>
      </c>
      <c r="K318" s="102" t="str">
        <f>IFERROR(RANK(Výskyt[[#This Row],[kód-P]],Výskyt[kód-P],1),"")</f>
        <v/>
      </c>
      <c r="L318" s="102" t="str">
        <f>IF(Výskyt[[#This Row],[ks]]&gt;0,Výskyt[[#This Row],[Kód]],"")</f>
        <v/>
      </c>
      <c r="M318" s="102" t="str">
        <f>IFERROR(VLOOKUP(Výskyt[[#This Row],[Kód]],zostava1[],2,0),"")</f>
        <v/>
      </c>
      <c r="N318" s="102" t="str">
        <f>IFERROR(VLOOKUP(Výskyt[[#This Row],[Kód]],zostava2[],2,0),"")</f>
        <v/>
      </c>
      <c r="O318" s="102" t="str">
        <f>IFERROR(VLOOKUP(Výskyt[[#This Row],[Kód]],zostava3[],2,0),"")</f>
        <v/>
      </c>
      <c r="P318" s="102" t="str">
        <f>IFERROR(VLOOKUP(Výskyt[[#This Row],[Kód]],zostava4[],2,0),"")</f>
        <v/>
      </c>
      <c r="Q318" s="102" t="str">
        <f>IFERROR(VLOOKUP(Výskyt[[#This Row],[Kód]],zostava5[],2,0),"")</f>
        <v/>
      </c>
      <c r="R318" s="102" t="str">
        <f>IFERROR(VLOOKUP(Výskyt[[#This Row],[Kód]],zostava6[],2,0),"")</f>
        <v/>
      </c>
      <c r="S318" s="102" t="str">
        <f>IFERROR(VLOOKUP(Výskyt[[#This Row],[Kód]],zostava7[],2,0),"")</f>
        <v/>
      </c>
      <c r="T318" s="102" t="str">
        <f>IFERROR(VLOOKUP(Výskyt[[#This Row],[Kód]],zostava8[],2,0),"")</f>
        <v/>
      </c>
      <c r="U318" s="102" t="str">
        <f>IFERROR(VLOOKUP(Výskyt[[#This Row],[Kód]],zostava9[],2,0),"")</f>
        <v/>
      </c>
      <c r="V318" s="103" t="str">
        <f>IFERROR(VLOOKUP(Výskyt[[#This Row],[Kód]],zostava10[],2,0),"")</f>
        <v/>
      </c>
      <c r="W318" s="90"/>
    </row>
    <row r="319" spans="1:23" x14ac:dyDescent="0.35">
      <c r="A319" s="90"/>
      <c r="B319" s="99">
        <v>4458</v>
      </c>
      <c r="C319" s="90" t="s">
        <v>220</v>
      </c>
      <c r="D319" s="90">
        <f>Cenník[[#This Row],[Kód]]</f>
        <v>4458</v>
      </c>
      <c r="E319" s="100">
        <v>2.69</v>
      </c>
      <c r="F319" s="90"/>
      <c r="G319" s="90" t="s">
        <v>360</v>
      </c>
      <c r="H319" s="90"/>
      <c r="I319" s="101">
        <f>Cenník[[#This Row],[Kód]]</f>
        <v>4458</v>
      </c>
      <c r="J319" s="102">
        <f>SUM(Výskyt[[#This Row],[1]:[10]])</f>
        <v>0</v>
      </c>
      <c r="K319" s="102" t="str">
        <f>IFERROR(RANK(Výskyt[[#This Row],[kód-P]],Výskyt[kód-P],1),"")</f>
        <v/>
      </c>
      <c r="L319" s="102" t="str">
        <f>IF(Výskyt[[#This Row],[ks]]&gt;0,Výskyt[[#This Row],[Kód]],"")</f>
        <v/>
      </c>
      <c r="M319" s="102" t="str">
        <f>IFERROR(VLOOKUP(Výskyt[[#This Row],[Kód]],zostava1[],2,0),"")</f>
        <v/>
      </c>
      <c r="N319" s="102" t="str">
        <f>IFERROR(VLOOKUP(Výskyt[[#This Row],[Kód]],zostava2[],2,0),"")</f>
        <v/>
      </c>
      <c r="O319" s="102" t="str">
        <f>IFERROR(VLOOKUP(Výskyt[[#This Row],[Kód]],zostava3[],2,0),"")</f>
        <v/>
      </c>
      <c r="P319" s="102" t="str">
        <f>IFERROR(VLOOKUP(Výskyt[[#This Row],[Kód]],zostava4[],2,0),"")</f>
        <v/>
      </c>
      <c r="Q319" s="102" t="str">
        <f>IFERROR(VLOOKUP(Výskyt[[#This Row],[Kód]],zostava5[],2,0),"")</f>
        <v/>
      </c>
      <c r="R319" s="102" t="str">
        <f>IFERROR(VLOOKUP(Výskyt[[#This Row],[Kód]],zostava6[],2,0),"")</f>
        <v/>
      </c>
      <c r="S319" s="102" t="str">
        <f>IFERROR(VLOOKUP(Výskyt[[#This Row],[Kód]],zostava7[],2,0),"")</f>
        <v/>
      </c>
      <c r="T319" s="102" t="str">
        <f>IFERROR(VLOOKUP(Výskyt[[#This Row],[Kód]],zostava8[],2,0),"")</f>
        <v/>
      </c>
      <c r="U319" s="102" t="str">
        <f>IFERROR(VLOOKUP(Výskyt[[#This Row],[Kód]],zostava9[],2,0),"")</f>
        <v/>
      </c>
      <c r="V319" s="103" t="str">
        <f>IFERROR(VLOOKUP(Výskyt[[#This Row],[Kód]],zostava10[],2,0),"")</f>
        <v/>
      </c>
      <c r="W319" s="90"/>
    </row>
    <row r="320" spans="1:23" x14ac:dyDescent="0.35">
      <c r="A320" s="90"/>
      <c r="B320" s="99">
        <v>4495</v>
      </c>
      <c r="C320" s="90" t="s">
        <v>228</v>
      </c>
      <c r="D320" s="90">
        <f>Cenník[[#This Row],[Kód]]</f>
        <v>4495</v>
      </c>
      <c r="E320" s="100">
        <v>0.62</v>
      </c>
      <c r="F320" s="90"/>
      <c r="G320" s="90" t="s">
        <v>366</v>
      </c>
      <c r="H320" s="90"/>
      <c r="I320" s="101">
        <f>Cenník[[#This Row],[Kód]]</f>
        <v>4495</v>
      </c>
      <c r="J320" s="102">
        <f>SUM(Výskyt[[#This Row],[1]:[10]])</f>
        <v>0</v>
      </c>
      <c r="K320" s="102" t="str">
        <f>IFERROR(RANK(Výskyt[[#This Row],[kód-P]],Výskyt[kód-P],1),"")</f>
        <v/>
      </c>
      <c r="L320" s="102" t="str">
        <f>IF(Výskyt[[#This Row],[ks]]&gt;0,Výskyt[[#This Row],[Kód]],"")</f>
        <v/>
      </c>
      <c r="M320" s="102" t="str">
        <f>IFERROR(VLOOKUP(Výskyt[[#This Row],[Kód]],zostava1[],2,0),"")</f>
        <v/>
      </c>
      <c r="N320" s="102" t="str">
        <f>IFERROR(VLOOKUP(Výskyt[[#This Row],[Kód]],zostava2[],2,0),"")</f>
        <v/>
      </c>
      <c r="O320" s="102" t="str">
        <f>IFERROR(VLOOKUP(Výskyt[[#This Row],[Kód]],zostava3[],2,0),"")</f>
        <v/>
      </c>
      <c r="P320" s="102" t="str">
        <f>IFERROR(VLOOKUP(Výskyt[[#This Row],[Kód]],zostava4[],2,0),"")</f>
        <v/>
      </c>
      <c r="Q320" s="102" t="str">
        <f>IFERROR(VLOOKUP(Výskyt[[#This Row],[Kód]],zostava5[],2,0),"")</f>
        <v/>
      </c>
      <c r="R320" s="102" t="str">
        <f>IFERROR(VLOOKUP(Výskyt[[#This Row],[Kód]],zostava6[],2,0),"")</f>
        <v/>
      </c>
      <c r="S320" s="102" t="str">
        <f>IFERROR(VLOOKUP(Výskyt[[#This Row],[Kód]],zostava7[],2,0),"")</f>
        <v/>
      </c>
      <c r="T320" s="102" t="str">
        <f>IFERROR(VLOOKUP(Výskyt[[#This Row],[Kód]],zostava8[],2,0),"")</f>
        <v/>
      </c>
      <c r="U320" s="102" t="str">
        <f>IFERROR(VLOOKUP(Výskyt[[#This Row],[Kód]],zostava9[],2,0),"")</f>
        <v/>
      </c>
      <c r="V320" s="103" t="str">
        <f>IFERROR(VLOOKUP(Výskyt[[#This Row],[Kód]],zostava10[],2,0),"")</f>
        <v/>
      </c>
      <c r="W320" s="90"/>
    </row>
    <row r="321" spans="1:23" x14ac:dyDescent="0.35">
      <c r="A321" s="90"/>
      <c r="B321" s="99">
        <v>4508</v>
      </c>
      <c r="C321" s="90" t="s">
        <v>431</v>
      </c>
      <c r="D321" s="90">
        <f>Cenník[[#This Row],[Kód]]</f>
        <v>4508</v>
      </c>
      <c r="E321" s="100">
        <v>0.85</v>
      </c>
      <c r="F321" s="90"/>
      <c r="G321" s="90" t="s">
        <v>370</v>
      </c>
      <c r="H321" s="90"/>
      <c r="I321" s="101">
        <f>Cenník[[#This Row],[Kód]]</f>
        <v>4508</v>
      </c>
      <c r="J321" s="102">
        <f>SUM(Výskyt[[#This Row],[1]:[10]])</f>
        <v>0</v>
      </c>
      <c r="K321" s="102" t="str">
        <f>IFERROR(RANK(Výskyt[[#This Row],[kód-P]],Výskyt[kód-P],1),"")</f>
        <v/>
      </c>
      <c r="L321" s="102" t="str">
        <f>IF(Výskyt[[#This Row],[ks]]&gt;0,Výskyt[[#This Row],[Kód]],"")</f>
        <v/>
      </c>
      <c r="M321" s="102" t="str">
        <f>IFERROR(VLOOKUP(Výskyt[[#This Row],[Kód]],zostava1[],2,0),"")</f>
        <v/>
      </c>
      <c r="N321" s="102" t="str">
        <f>IFERROR(VLOOKUP(Výskyt[[#This Row],[Kód]],zostava2[],2,0),"")</f>
        <v/>
      </c>
      <c r="O321" s="102" t="str">
        <f>IFERROR(VLOOKUP(Výskyt[[#This Row],[Kód]],zostava3[],2,0),"")</f>
        <v/>
      </c>
      <c r="P321" s="102" t="str">
        <f>IFERROR(VLOOKUP(Výskyt[[#This Row],[Kód]],zostava4[],2,0),"")</f>
        <v/>
      </c>
      <c r="Q321" s="102" t="str">
        <f>IFERROR(VLOOKUP(Výskyt[[#This Row],[Kód]],zostava5[],2,0),"")</f>
        <v/>
      </c>
      <c r="R321" s="102" t="str">
        <f>IFERROR(VLOOKUP(Výskyt[[#This Row],[Kód]],zostava6[],2,0),"")</f>
        <v/>
      </c>
      <c r="S321" s="102" t="str">
        <f>IFERROR(VLOOKUP(Výskyt[[#This Row],[Kód]],zostava7[],2,0),"")</f>
        <v/>
      </c>
      <c r="T321" s="102" t="str">
        <f>IFERROR(VLOOKUP(Výskyt[[#This Row],[Kód]],zostava8[],2,0),"")</f>
        <v/>
      </c>
      <c r="U321" s="102" t="str">
        <f>IFERROR(VLOOKUP(Výskyt[[#This Row],[Kód]],zostava9[],2,0),"")</f>
        <v/>
      </c>
      <c r="V321" s="103" t="str">
        <f>IFERROR(VLOOKUP(Výskyt[[#This Row],[Kód]],zostava10[],2,0),"")</f>
        <v/>
      </c>
      <c r="W321" s="90"/>
    </row>
    <row r="322" spans="1:23" x14ac:dyDescent="0.35">
      <c r="A322" s="90"/>
      <c r="B322" s="99">
        <v>4509</v>
      </c>
      <c r="C322" s="90" t="s">
        <v>443</v>
      </c>
      <c r="D322" s="90">
        <f>Cenník[[#This Row],[Kód]]</f>
        <v>4509</v>
      </c>
      <c r="E322" s="100">
        <v>0.37</v>
      </c>
      <c r="F322" s="90"/>
      <c r="G322" s="90" t="s">
        <v>368</v>
      </c>
      <c r="H322" s="90"/>
      <c r="I322" s="101">
        <f>Cenník[[#This Row],[Kód]]</f>
        <v>4509</v>
      </c>
      <c r="J322" s="102">
        <f>SUM(Výskyt[[#This Row],[1]:[10]])</f>
        <v>0</v>
      </c>
      <c r="K322" s="102" t="str">
        <f>IFERROR(RANK(Výskyt[[#This Row],[kód-P]],Výskyt[kód-P],1),"")</f>
        <v/>
      </c>
      <c r="L322" s="102" t="str">
        <f>IF(Výskyt[[#This Row],[ks]]&gt;0,Výskyt[[#This Row],[Kód]],"")</f>
        <v/>
      </c>
      <c r="M322" s="102" t="str">
        <f>IFERROR(VLOOKUP(Výskyt[[#This Row],[Kód]],zostava1[],2,0),"")</f>
        <v/>
      </c>
      <c r="N322" s="102" t="str">
        <f>IFERROR(VLOOKUP(Výskyt[[#This Row],[Kód]],zostava2[],2,0),"")</f>
        <v/>
      </c>
      <c r="O322" s="102" t="str">
        <f>IFERROR(VLOOKUP(Výskyt[[#This Row],[Kód]],zostava3[],2,0),"")</f>
        <v/>
      </c>
      <c r="P322" s="102">
        <f>IFERROR(VLOOKUP(Výskyt[[#This Row],[Kód]],zostava4[],2,0),"")</f>
        <v>0</v>
      </c>
      <c r="Q322" s="102">
        <f>IFERROR(VLOOKUP(Výskyt[[#This Row],[Kód]],zostava5[],2,0),"")</f>
        <v>0</v>
      </c>
      <c r="R322" s="102" t="str">
        <f>IFERROR(VLOOKUP(Výskyt[[#This Row],[Kód]],zostava6[],2,0),"")</f>
        <v/>
      </c>
      <c r="S322" s="102" t="str">
        <f>IFERROR(VLOOKUP(Výskyt[[#This Row],[Kód]],zostava7[],2,0),"")</f>
        <v/>
      </c>
      <c r="T322" s="102" t="str">
        <f>IFERROR(VLOOKUP(Výskyt[[#This Row],[Kód]],zostava8[],2,0),"")</f>
        <v/>
      </c>
      <c r="U322" s="102" t="str">
        <f>IFERROR(VLOOKUP(Výskyt[[#This Row],[Kód]],zostava9[],2,0),"")</f>
        <v/>
      </c>
      <c r="V322" s="103" t="str">
        <f>IFERROR(VLOOKUP(Výskyt[[#This Row],[Kód]],zostava10[],2,0),"")</f>
        <v/>
      </c>
      <c r="W322" s="90"/>
    </row>
    <row r="323" spans="1:23" x14ac:dyDescent="0.35">
      <c r="A323" s="90"/>
      <c r="B323" s="99">
        <v>4510</v>
      </c>
      <c r="C323" s="90" t="s">
        <v>441</v>
      </c>
      <c r="D323" s="90">
        <f>Cenník[[#This Row],[Kód]]</f>
        <v>4510</v>
      </c>
      <c r="E323" s="100">
        <v>0.91</v>
      </c>
      <c r="F323" s="90"/>
      <c r="G323" s="90" t="s">
        <v>316</v>
      </c>
      <c r="H323" s="90"/>
      <c r="I323" s="101">
        <f>Cenník[[#This Row],[Kód]]</f>
        <v>4510</v>
      </c>
      <c r="J323" s="102">
        <f>SUM(Výskyt[[#This Row],[1]:[10]])</f>
        <v>0</v>
      </c>
      <c r="K323" s="102" t="str">
        <f>IFERROR(RANK(Výskyt[[#This Row],[kód-P]],Výskyt[kód-P],1),"")</f>
        <v/>
      </c>
      <c r="L323" s="102" t="str">
        <f>IF(Výskyt[[#This Row],[ks]]&gt;0,Výskyt[[#This Row],[Kód]],"")</f>
        <v/>
      </c>
      <c r="M323" s="102" t="str">
        <f>IFERROR(VLOOKUP(Výskyt[[#This Row],[Kód]],zostava1[],2,0),"")</f>
        <v/>
      </c>
      <c r="N323" s="102" t="str">
        <f>IFERROR(VLOOKUP(Výskyt[[#This Row],[Kód]],zostava2[],2,0),"")</f>
        <v/>
      </c>
      <c r="O323" s="102" t="str">
        <f>IFERROR(VLOOKUP(Výskyt[[#This Row],[Kód]],zostava3[],2,0),"")</f>
        <v/>
      </c>
      <c r="P323" s="102" t="str">
        <f>IFERROR(VLOOKUP(Výskyt[[#This Row],[Kód]],zostava4[],2,0),"")</f>
        <v/>
      </c>
      <c r="Q323" s="102" t="str">
        <f>IFERROR(VLOOKUP(Výskyt[[#This Row],[Kód]],zostava5[],2,0),"")</f>
        <v/>
      </c>
      <c r="R323" s="102" t="str">
        <f>IFERROR(VLOOKUP(Výskyt[[#This Row],[Kód]],zostava6[],2,0),"")</f>
        <v/>
      </c>
      <c r="S323" s="102" t="str">
        <f>IFERROR(VLOOKUP(Výskyt[[#This Row],[Kód]],zostava7[],2,0),"")</f>
        <v/>
      </c>
      <c r="T323" s="102" t="str">
        <f>IFERROR(VLOOKUP(Výskyt[[#This Row],[Kód]],zostava8[],2,0),"")</f>
        <v/>
      </c>
      <c r="U323" s="102" t="str">
        <f>IFERROR(VLOOKUP(Výskyt[[#This Row],[Kód]],zostava9[],2,0),"")</f>
        <v/>
      </c>
      <c r="V323" s="103" t="str">
        <f>IFERROR(VLOOKUP(Výskyt[[#This Row],[Kód]],zostava10[],2,0),"")</f>
        <v/>
      </c>
      <c r="W323" s="90"/>
    </row>
    <row r="324" spans="1:23" x14ac:dyDescent="0.35">
      <c r="A324" s="90"/>
      <c r="B324" s="99">
        <v>4511</v>
      </c>
      <c r="C324" s="90" t="s">
        <v>439</v>
      </c>
      <c r="D324" s="90">
        <f>Cenník[[#This Row],[Kód]]</f>
        <v>4511</v>
      </c>
      <c r="E324" s="100">
        <v>1.31</v>
      </c>
      <c r="F324" s="90"/>
      <c r="G324" s="90" t="s">
        <v>314</v>
      </c>
      <c r="H324" s="90"/>
      <c r="I324" s="101">
        <f>Cenník[[#This Row],[Kód]]</f>
        <v>4511</v>
      </c>
      <c r="J324" s="102">
        <f>SUM(Výskyt[[#This Row],[1]:[10]])</f>
        <v>0</v>
      </c>
      <c r="K324" s="102" t="str">
        <f>IFERROR(RANK(Výskyt[[#This Row],[kód-P]],Výskyt[kód-P],1),"")</f>
        <v/>
      </c>
      <c r="L324" s="102" t="str">
        <f>IF(Výskyt[[#This Row],[ks]]&gt;0,Výskyt[[#This Row],[Kód]],"")</f>
        <v/>
      </c>
      <c r="M324" s="102" t="str">
        <f>IFERROR(VLOOKUP(Výskyt[[#This Row],[Kód]],zostava1[],2,0),"")</f>
        <v/>
      </c>
      <c r="N324" s="102" t="str">
        <f>IFERROR(VLOOKUP(Výskyt[[#This Row],[Kód]],zostava2[],2,0),"")</f>
        <v/>
      </c>
      <c r="O324" s="102" t="str">
        <f>IFERROR(VLOOKUP(Výskyt[[#This Row],[Kód]],zostava3[],2,0),"")</f>
        <v/>
      </c>
      <c r="P324" s="102" t="str">
        <f>IFERROR(VLOOKUP(Výskyt[[#This Row],[Kód]],zostava4[],2,0),"")</f>
        <v/>
      </c>
      <c r="Q324" s="102" t="str">
        <f>IFERROR(VLOOKUP(Výskyt[[#This Row],[Kód]],zostava5[],2,0),"")</f>
        <v/>
      </c>
      <c r="R324" s="102" t="str">
        <f>IFERROR(VLOOKUP(Výskyt[[#This Row],[Kód]],zostava6[],2,0),"")</f>
        <v/>
      </c>
      <c r="S324" s="102" t="str">
        <f>IFERROR(VLOOKUP(Výskyt[[#This Row],[Kód]],zostava7[],2,0),"")</f>
        <v/>
      </c>
      <c r="T324" s="102" t="str">
        <f>IFERROR(VLOOKUP(Výskyt[[#This Row],[Kód]],zostava8[],2,0),"")</f>
        <v/>
      </c>
      <c r="U324" s="102" t="str">
        <f>IFERROR(VLOOKUP(Výskyt[[#This Row],[Kód]],zostava9[],2,0),"")</f>
        <v/>
      </c>
      <c r="V324" s="103" t="str">
        <f>IFERROR(VLOOKUP(Výskyt[[#This Row],[Kód]],zostava10[],2,0),"")</f>
        <v/>
      </c>
      <c r="W324" s="90"/>
    </row>
    <row r="325" spans="1:23" x14ac:dyDescent="0.35">
      <c r="A325" s="90"/>
      <c r="B325" s="99">
        <v>4512</v>
      </c>
      <c r="C325" s="90" t="s">
        <v>445</v>
      </c>
      <c r="D325" s="90">
        <f>Cenník[[#This Row],[Kód]]</f>
        <v>4512</v>
      </c>
      <c r="E325" s="100">
        <v>0.76</v>
      </c>
      <c r="F325" s="90"/>
      <c r="G325" s="90" t="s">
        <v>313</v>
      </c>
      <c r="H325" s="90"/>
      <c r="I325" s="101">
        <f>Cenník[[#This Row],[Kód]]</f>
        <v>4512</v>
      </c>
      <c r="J325" s="102">
        <f>SUM(Výskyt[[#This Row],[1]:[10]])</f>
        <v>0</v>
      </c>
      <c r="K325" s="102" t="str">
        <f>IFERROR(RANK(Výskyt[[#This Row],[kód-P]],Výskyt[kód-P],1),"")</f>
        <v/>
      </c>
      <c r="L325" s="102" t="str">
        <f>IF(Výskyt[[#This Row],[ks]]&gt;0,Výskyt[[#This Row],[Kód]],"")</f>
        <v/>
      </c>
      <c r="M325" s="102" t="str">
        <f>IFERROR(VLOOKUP(Výskyt[[#This Row],[Kód]],zostava1[],2,0),"")</f>
        <v/>
      </c>
      <c r="N325" s="102" t="str">
        <f>IFERROR(VLOOKUP(Výskyt[[#This Row],[Kód]],zostava2[],2,0),"")</f>
        <v/>
      </c>
      <c r="O325" s="102" t="str">
        <f>IFERROR(VLOOKUP(Výskyt[[#This Row],[Kód]],zostava3[],2,0),"")</f>
        <v/>
      </c>
      <c r="P325" s="102" t="str">
        <f>IFERROR(VLOOKUP(Výskyt[[#This Row],[Kód]],zostava4[],2,0),"")</f>
        <v/>
      </c>
      <c r="Q325" s="102" t="str">
        <f>IFERROR(VLOOKUP(Výskyt[[#This Row],[Kód]],zostava5[],2,0),"")</f>
        <v/>
      </c>
      <c r="R325" s="102" t="str">
        <f>IFERROR(VLOOKUP(Výskyt[[#This Row],[Kód]],zostava6[],2,0),"")</f>
        <v/>
      </c>
      <c r="S325" s="102" t="str">
        <f>IFERROR(VLOOKUP(Výskyt[[#This Row],[Kód]],zostava7[],2,0),"")</f>
        <v/>
      </c>
      <c r="T325" s="102" t="str">
        <f>IFERROR(VLOOKUP(Výskyt[[#This Row],[Kód]],zostava8[],2,0),"")</f>
        <v/>
      </c>
      <c r="U325" s="102" t="str">
        <f>IFERROR(VLOOKUP(Výskyt[[#This Row],[Kód]],zostava9[],2,0),"")</f>
        <v/>
      </c>
      <c r="V325" s="103" t="str">
        <f>IFERROR(VLOOKUP(Výskyt[[#This Row],[Kód]],zostava10[],2,0),"")</f>
        <v/>
      </c>
      <c r="W325" s="90"/>
    </row>
    <row r="326" spans="1:23" x14ac:dyDescent="0.35">
      <c r="A326" s="90"/>
      <c r="B326" s="99">
        <v>4513</v>
      </c>
      <c r="C326" s="90" t="s">
        <v>447</v>
      </c>
      <c r="D326" s="90">
        <f>Cenník[[#This Row],[Kód]]</f>
        <v>4513</v>
      </c>
      <c r="E326" s="100">
        <v>1.1200000000000001</v>
      </c>
      <c r="F326" s="90"/>
      <c r="G326" s="90" t="s">
        <v>423</v>
      </c>
      <c r="H326" s="90"/>
      <c r="I326" s="101">
        <f>Cenník[[#This Row],[Kód]]</f>
        <v>4513</v>
      </c>
      <c r="J326" s="102">
        <f>SUM(Výskyt[[#This Row],[1]:[10]])</f>
        <v>0</v>
      </c>
      <c r="K326" s="102" t="str">
        <f>IFERROR(RANK(Výskyt[[#This Row],[kód-P]],Výskyt[kód-P],1),"")</f>
        <v/>
      </c>
      <c r="L326" s="102" t="str">
        <f>IF(Výskyt[[#This Row],[ks]]&gt;0,Výskyt[[#This Row],[Kód]],"")</f>
        <v/>
      </c>
      <c r="M326" s="102" t="str">
        <f>IFERROR(VLOOKUP(Výskyt[[#This Row],[Kód]],zostava1[],2,0),"")</f>
        <v/>
      </c>
      <c r="N326" s="102" t="str">
        <f>IFERROR(VLOOKUP(Výskyt[[#This Row],[Kód]],zostava2[],2,0),"")</f>
        <v/>
      </c>
      <c r="O326" s="102" t="str">
        <f>IFERROR(VLOOKUP(Výskyt[[#This Row],[Kód]],zostava3[],2,0),"")</f>
        <v/>
      </c>
      <c r="P326" s="102" t="str">
        <f>IFERROR(VLOOKUP(Výskyt[[#This Row],[Kód]],zostava4[],2,0),"")</f>
        <v/>
      </c>
      <c r="Q326" s="102" t="str">
        <f>IFERROR(VLOOKUP(Výskyt[[#This Row],[Kód]],zostava5[],2,0),"")</f>
        <v/>
      </c>
      <c r="R326" s="102" t="str">
        <f>IFERROR(VLOOKUP(Výskyt[[#This Row],[Kód]],zostava6[],2,0),"")</f>
        <v/>
      </c>
      <c r="S326" s="102" t="str">
        <f>IFERROR(VLOOKUP(Výskyt[[#This Row],[Kód]],zostava7[],2,0),"")</f>
        <v/>
      </c>
      <c r="T326" s="102" t="str">
        <f>IFERROR(VLOOKUP(Výskyt[[#This Row],[Kód]],zostava8[],2,0),"")</f>
        <v/>
      </c>
      <c r="U326" s="102" t="str">
        <f>IFERROR(VLOOKUP(Výskyt[[#This Row],[Kód]],zostava9[],2,0),"")</f>
        <v/>
      </c>
      <c r="V326" s="103" t="str">
        <f>IFERROR(VLOOKUP(Výskyt[[#This Row],[Kód]],zostava10[],2,0),"")</f>
        <v/>
      </c>
      <c r="W326" s="90"/>
    </row>
    <row r="327" spans="1:23" x14ac:dyDescent="0.35">
      <c r="A327" s="90"/>
      <c r="B327" s="99">
        <v>4514</v>
      </c>
      <c r="C327" s="90" t="s">
        <v>433</v>
      </c>
      <c r="D327" s="90">
        <f>Cenník[[#This Row],[Kód]]</f>
        <v>4514</v>
      </c>
      <c r="E327" s="100">
        <v>0.4</v>
      </c>
      <c r="F327" s="90"/>
      <c r="G327" s="90" t="s">
        <v>425</v>
      </c>
      <c r="H327" s="90"/>
      <c r="I327" s="101">
        <f>Cenník[[#This Row],[Kód]]</f>
        <v>4514</v>
      </c>
      <c r="J327" s="102">
        <f>SUM(Výskyt[[#This Row],[1]:[10]])</f>
        <v>0</v>
      </c>
      <c r="K327" s="102" t="str">
        <f>IFERROR(RANK(Výskyt[[#This Row],[kód-P]],Výskyt[kód-P],1),"")</f>
        <v/>
      </c>
      <c r="L327" s="102" t="str">
        <f>IF(Výskyt[[#This Row],[ks]]&gt;0,Výskyt[[#This Row],[Kód]],"")</f>
        <v/>
      </c>
      <c r="M327" s="102" t="str">
        <f>IFERROR(VLOOKUP(Výskyt[[#This Row],[Kód]],zostava1[],2,0),"")</f>
        <v/>
      </c>
      <c r="N327" s="102" t="str">
        <f>IFERROR(VLOOKUP(Výskyt[[#This Row],[Kód]],zostava2[],2,0),"")</f>
        <v/>
      </c>
      <c r="O327" s="102">
        <f>IFERROR(VLOOKUP(Výskyt[[#This Row],[Kód]],zostava3[],2,0),"")</f>
        <v>0</v>
      </c>
      <c r="P327" s="102" t="str">
        <f>IFERROR(VLOOKUP(Výskyt[[#This Row],[Kód]],zostava4[],2,0),"")</f>
        <v/>
      </c>
      <c r="Q327" s="102" t="str">
        <f>IFERROR(VLOOKUP(Výskyt[[#This Row],[Kód]],zostava5[],2,0),"")</f>
        <v/>
      </c>
      <c r="R327" s="102" t="str">
        <f>IFERROR(VLOOKUP(Výskyt[[#This Row],[Kód]],zostava6[],2,0),"")</f>
        <v/>
      </c>
      <c r="S327" s="102" t="str">
        <f>IFERROR(VLOOKUP(Výskyt[[#This Row],[Kód]],zostava7[],2,0),"")</f>
        <v/>
      </c>
      <c r="T327" s="102" t="str">
        <f>IFERROR(VLOOKUP(Výskyt[[#This Row],[Kód]],zostava8[],2,0),"")</f>
        <v/>
      </c>
      <c r="U327" s="102" t="str">
        <f>IFERROR(VLOOKUP(Výskyt[[#This Row],[Kód]],zostava9[],2,0),"")</f>
        <v/>
      </c>
      <c r="V327" s="103" t="str">
        <f>IFERROR(VLOOKUP(Výskyt[[#This Row],[Kód]],zostava10[],2,0),"")</f>
        <v/>
      </c>
      <c r="W327" s="90"/>
    </row>
    <row r="328" spans="1:23" x14ac:dyDescent="0.35">
      <c r="A328" s="90"/>
      <c r="B328" s="99">
        <v>4515</v>
      </c>
      <c r="C328" s="90" t="s">
        <v>437</v>
      </c>
      <c r="D328" s="90">
        <f>Cenník[[#This Row],[Kód]]</f>
        <v>4515</v>
      </c>
      <c r="E328" s="100">
        <v>0.96</v>
      </c>
      <c r="F328" s="90"/>
      <c r="G328" s="90" t="s">
        <v>422</v>
      </c>
      <c r="H328" s="90"/>
      <c r="I328" s="101">
        <f>Cenník[[#This Row],[Kód]]</f>
        <v>4515</v>
      </c>
      <c r="J328" s="102">
        <f>SUM(Výskyt[[#This Row],[1]:[10]])</f>
        <v>0</v>
      </c>
      <c r="K328" s="102" t="str">
        <f>IFERROR(RANK(Výskyt[[#This Row],[kód-P]],Výskyt[kód-P],1),"")</f>
        <v/>
      </c>
      <c r="L328" s="102" t="str">
        <f>IF(Výskyt[[#This Row],[ks]]&gt;0,Výskyt[[#This Row],[Kód]],"")</f>
        <v/>
      </c>
      <c r="M328" s="102" t="str">
        <f>IFERROR(VLOOKUP(Výskyt[[#This Row],[Kód]],zostava1[],2,0),"")</f>
        <v/>
      </c>
      <c r="N328" s="102">
        <f>IFERROR(VLOOKUP(Výskyt[[#This Row],[Kód]],zostava2[],2,0),"")</f>
        <v>0</v>
      </c>
      <c r="O328" s="102" t="str">
        <f>IFERROR(VLOOKUP(Výskyt[[#This Row],[Kód]],zostava3[],2,0),"")</f>
        <v/>
      </c>
      <c r="P328" s="102" t="str">
        <f>IFERROR(VLOOKUP(Výskyt[[#This Row],[Kód]],zostava4[],2,0),"")</f>
        <v/>
      </c>
      <c r="Q328" s="102" t="str">
        <f>IFERROR(VLOOKUP(Výskyt[[#This Row],[Kód]],zostava5[],2,0),"")</f>
        <v/>
      </c>
      <c r="R328" s="102" t="str">
        <f>IFERROR(VLOOKUP(Výskyt[[#This Row],[Kód]],zostava6[],2,0),"")</f>
        <v/>
      </c>
      <c r="S328" s="102" t="str">
        <f>IFERROR(VLOOKUP(Výskyt[[#This Row],[Kód]],zostava7[],2,0),"")</f>
        <v/>
      </c>
      <c r="T328" s="102" t="str">
        <f>IFERROR(VLOOKUP(Výskyt[[#This Row],[Kód]],zostava8[],2,0),"")</f>
        <v/>
      </c>
      <c r="U328" s="102" t="str">
        <f>IFERROR(VLOOKUP(Výskyt[[#This Row],[Kód]],zostava9[],2,0),"")</f>
        <v/>
      </c>
      <c r="V328" s="103" t="str">
        <f>IFERROR(VLOOKUP(Výskyt[[#This Row],[Kód]],zostava10[],2,0),"")</f>
        <v/>
      </c>
      <c r="W328" s="90"/>
    </row>
    <row r="329" spans="1:23" x14ac:dyDescent="0.35">
      <c r="A329" s="90"/>
      <c r="B329" s="99">
        <v>4516</v>
      </c>
      <c r="C329" s="90" t="s">
        <v>435</v>
      </c>
      <c r="D329" s="90">
        <f>Cenník[[#This Row],[Kód]]</f>
        <v>4516</v>
      </c>
      <c r="E329" s="100">
        <v>1.52</v>
      </c>
      <c r="F329" s="90"/>
      <c r="G329" s="90" t="s">
        <v>421</v>
      </c>
      <c r="H329" s="90"/>
      <c r="I329" s="101">
        <f>Cenník[[#This Row],[Kód]]</f>
        <v>4516</v>
      </c>
      <c r="J329" s="102">
        <f>SUM(Výskyt[[#This Row],[1]:[10]])</f>
        <v>0</v>
      </c>
      <c r="K329" s="102" t="str">
        <f>IFERROR(RANK(Výskyt[[#This Row],[kód-P]],Výskyt[kód-P],1),"")</f>
        <v/>
      </c>
      <c r="L329" s="102" t="str">
        <f>IF(Výskyt[[#This Row],[ks]]&gt;0,Výskyt[[#This Row],[Kód]],"")</f>
        <v/>
      </c>
      <c r="M329" s="102">
        <f>IFERROR(VLOOKUP(Výskyt[[#This Row],[Kód]],zostava1[],2,0),"")</f>
        <v>0</v>
      </c>
      <c r="N329" s="102" t="str">
        <f>IFERROR(VLOOKUP(Výskyt[[#This Row],[Kód]],zostava2[],2,0),"")</f>
        <v/>
      </c>
      <c r="O329" s="102" t="str">
        <f>IFERROR(VLOOKUP(Výskyt[[#This Row],[Kód]],zostava3[],2,0),"")</f>
        <v/>
      </c>
      <c r="P329" s="102" t="str">
        <f>IFERROR(VLOOKUP(Výskyt[[#This Row],[Kód]],zostava4[],2,0),"")</f>
        <v/>
      </c>
      <c r="Q329" s="102" t="str">
        <f>IFERROR(VLOOKUP(Výskyt[[#This Row],[Kód]],zostava5[],2,0),"")</f>
        <v/>
      </c>
      <c r="R329" s="102" t="str">
        <f>IFERROR(VLOOKUP(Výskyt[[#This Row],[Kód]],zostava6[],2,0),"")</f>
        <v/>
      </c>
      <c r="S329" s="102" t="str">
        <f>IFERROR(VLOOKUP(Výskyt[[#This Row],[Kód]],zostava7[],2,0),"")</f>
        <v/>
      </c>
      <c r="T329" s="102" t="str">
        <f>IFERROR(VLOOKUP(Výskyt[[#This Row],[Kód]],zostava8[],2,0),"")</f>
        <v/>
      </c>
      <c r="U329" s="102" t="str">
        <f>IFERROR(VLOOKUP(Výskyt[[#This Row],[Kód]],zostava9[],2,0),"")</f>
        <v/>
      </c>
      <c r="V329" s="103" t="str">
        <f>IFERROR(VLOOKUP(Výskyt[[#This Row],[Kód]],zostava10[],2,0),"")</f>
        <v/>
      </c>
      <c r="W329" s="90"/>
    </row>
    <row r="330" spans="1:23" x14ac:dyDescent="0.35">
      <c r="A330" s="90"/>
      <c r="B330" s="99">
        <v>4532</v>
      </c>
      <c r="C330" s="90" t="s">
        <v>448</v>
      </c>
      <c r="D330" s="90">
        <f>Cenník[[#This Row],[Kód]]</f>
        <v>4532</v>
      </c>
      <c r="E330" s="100">
        <v>0.32</v>
      </c>
      <c r="F330" s="90"/>
      <c r="G330" s="90" t="s">
        <v>442</v>
      </c>
      <c r="H330" s="90"/>
      <c r="I330" s="101">
        <f>Cenník[[#This Row],[Kód]]</f>
        <v>4532</v>
      </c>
      <c r="J330" s="102">
        <f>SUM(Výskyt[[#This Row],[1]:[10]])</f>
        <v>0</v>
      </c>
      <c r="K330" s="102" t="str">
        <f>IFERROR(RANK(Výskyt[[#This Row],[kód-P]],Výskyt[kód-P],1),"")</f>
        <v/>
      </c>
      <c r="L330" s="102" t="str">
        <f>IF(Výskyt[[#This Row],[ks]]&gt;0,Výskyt[[#This Row],[Kód]],"")</f>
        <v/>
      </c>
      <c r="M330" s="102" t="str">
        <f>IFERROR(VLOOKUP(Výskyt[[#This Row],[Kód]],zostava1[],2,0),"")</f>
        <v/>
      </c>
      <c r="N330" s="102" t="str">
        <f>IFERROR(VLOOKUP(Výskyt[[#This Row],[Kód]],zostava2[],2,0),"")</f>
        <v/>
      </c>
      <c r="O330" s="102" t="str">
        <f>IFERROR(VLOOKUP(Výskyt[[#This Row],[Kód]],zostava3[],2,0),"")</f>
        <v/>
      </c>
      <c r="P330" s="102" t="str">
        <f>IFERROR(VLOOKUP(Výskyt[[#This Row],[Kód]],zostava4[],2,0),"")</f>
        <v/>
      </c>
      <c r="Q330" s="102" t="str">
        <f>IFERROR(VLOOKUP(Výskyt[[#This Row],[Kód]],zostava5[],2,0),"")</f>
        <v/>
      </c>
      <c r="R330" s="102" t="str">
        <f>IFERROR(VLOOKUP(Výskyt[[#This Row],[Kód]],zostava6[],2,0),"")</f>
        <v/>
      </c>
      <c r="S330" s="102" t="str">
        <f>IFERROR(VLOOKUP(Výskyt[[#This Row],[Kód]],zostava7[],2,0),"")</f>
        <v/>
      </c>
      <c r="T330" s="102" t="str">
        <f>IFERROR(VLOOKUP(Výskyt[[#This Row],[Kód]],zostava8[],2,0),"")</f>
        <v/>
      </c>
      <c r="U330" s="102" t="str">
        <f>IFERROR(VLOOKUP(Výskyt[[#This Row],[Kód]],zostava9[],2,0),"")</f>
        <v/>
      </c>
      <c r="V330" s="103" t="str">
        <f>IFERROR(VLOOKUP(Výskyt[[#This Row],[Kód]],zostava10[],2,0),"")</f>
        <v/>
      </c>
      <c r="W330" s="90"/>
    </row>
    <row r="331" spans="1:23" x14ac:dyDescent="0.35">
      <c r="A331" s="90"/>
      <c r="B331" s="99">
        <v>4550</v>
      </c>
      <c r="C331" s="90" t="s">
        <v>361</v>
      </c>
      <c r="D331" s="90">
        <f>Cenník[[#This Row],[Kód]]</f>
        <v>4550</v>
      </c>
      <c r="E331" s="100">
        <v>3.64</v>
      </c>
      <c r="F331" s="90"/>
      <c r="G331" s="90" t="s">
        <v>440</v>
      </c>
      <c r="H331" s="90"/>
      <c r="I331" s="101">
        <f>Cenník[[#This Row],[Kód]]</f>
        <v>4550</v>
      </c>
      <c r="J331" s="102">
        <f>SUM(Výskyt[[#This Row],[1]:[10]])</f>
        <v>0</v>
      </c>
      <c r="K331" s="102" t="str">
        <f>IFERROR(RANK(Výskyt[[#This Row],[kód-P]],Výskyt[kód-P],1),"")</f>
        <v/>
      </c>
      <c r="L331" s="102" t="str">
        <f>IF(Výskyt[[#This Row],[ks]]&gt;0,Výskyt[[#This Row],[Kód]],"")</f>
        <v/>
      </c>
      <c r="M331" s="102" t="str">
        <f>IFERROR(VLOOKUP(Výskyt[[#This Row],[Kód]],zostava1[],2,0),"")</f>
        <v/>
      </c>
      <c r="N331" s="102" t="str">
        <f>IFERROR(VLOOKUP(Výskyt[[#This Row],[Kód]],zostava2[],2,0),"")</f>
        <v/>
      </c>
      <c r="O331" s="102" t="str">
        <f>IFERROR(VLOOKUP(Výskyt[[#This Row],[Kód]],zostava3[],2,0),"")</f>
        <v/>
      </c>
      <c r="P331" s="102" t="str">
        <f>IFERROR(VLOOKUP(Výskyt[[#This Row],[Kód]],zostava4[],2,0),"")</f>
        <v/>
      </c>
      <c r="Q331" s="102" t="str">
        <f>IFERROR(VLOOKUP(Výskyt[[#This Row],[Kód]],zostava5[],2,0),"")</f>
        <v/>
      </c>
      <c r="R331" s="102" t="str">
        <f>IFERROR(VLOOKUP(Výskyt[[#This Row],[Kód]],zostava6[],2,0),"")</f>
        <v/>
      </c>
      <c r="S331" s="102" t="str">
        <f>IFERROR(VLOOKUP(Výskyt[[#This Row],[Kód]],zostava7[],2,0),"")</f>
        <v/>
      </c>
      <c r="T331" s="102" t="str">
        <f>IFERROR(VLOOKUP(Výskyt[[#This Row],[Kód]],zostava8[],2,0),"")</f>
        <v/>
      </c>
      <c r="U331" s="102" t="str">
        <f>IFERROR(VLOOKUP(Výskyt[[#This Row],[Kód]],zostava9[],2,0),"")</f>
        <v/>
      </c>
      <c r="V331" s="103" t="str">
        <f>IFERROR(VLOOKUP(Výskyt[[#This Row],[Kód]],zostava10[],2,0),"")</f>
        <v/>
      </c>
      <c r="W331" s="90"/>
    </row>
    <row r="332" spans="1:23" x14ac:dyDescent="0.35">
      <c r="A332" s="90"/>
      <c r="B332" s="99">
        <v>4551</v>
      </c>
      <c r="C332" s="90" t="s">
        <v>359</v>
      </c>
      <c r="D332" s="90">
        <f>Cenník[[#This Row],[Kód]]</f>
        <v>4551</v>
      </c>
      <c r="E332" s="100">
        <v>7.94</v>
      </c>
      <c r="F332" s="90"/>
      <c r="G332" s="90" t="s">
        <v>434</v>
      </c>
      <c r="H332" s="90"/>
      <c r="I332" s="101">
        <f>Cenník[[#This Row],[Kód]]</f>
        <v>4551</v>
      </c>
      <c r="J332" s="102">
        <f>SUM(Výskyt[[#This Row],[1]:[10]])</f>
        <v>0</v>
      </c>
      <c r="K332" s="102" t="str">
        <f>IFERROR(RANK(Výskyt[[#This Row],[kód-P]],Výskyt[kód-P],1),"")</f>
        <v/>
      </c>
      <c r="L332" s="102" t="str">
        <f>IF(Výskyt[[#This Row],[ks]]&gt;0,Výskyt[[#This Row],[Kód]],"")</f>
        <v/>
      </c>
      <c r="M332" s="102" t="str">
        <f>IFERROR(VLOOKUP(Výskyt[[#This Row],[Kód]],zostava1[],2,0),"")</f>
        <v/>
      </c>
      <c r="N332" s="102" t="str">
        <f>IFERROR(VLOOKUP(Výskyt[[#This Row],[Kód]],zostava2[],2,0),"")</f>
        <v/>
      </c>
      <c r="O332" s="102" t="str">
        <f>IFERROR(VLOOKUP(Výskyt[[#This Row],[Kód]],zostava3[],2,0),"")</f>
        <v/>
      </c>
      <c r="P332" s="102" t="str">
        <f>IFERROR(VLOOKUP(Výskyt[[#This Row],[Kód]],zostava4[],2,0),"")</f>
        <v/>
      </c>
      <c r="Q332" s="102" t="str">
        <f>IFERROR(VLOOKUP(Výskyt[[#This Row],[Kód]],zostava5[],2,0),"")</f>
        <v/>
      </c>
      <c r="R332" s="102" t="str">
        <f>IFERROR(VLOOKUP(Výskyt[[#This Row],[Kód]],zostava6[],2,0),"")</f>
        <v/>
      </c>
      <c r="S332" s="102" t="str">
        <f>IFERROR(VLOOKUP(Výskyt[[#This Row],[Kód]],zostava7[],2,0),"")</f>
        <v/>
      </c>
      <c r="T332" s="102" t="str">
        <f>IFERROR(VLOOKUP(Výskyt[[#This Row],[Kód]],zostava8[],2,0),"")</f>
        <v/>
      </c>
      <c r="U332" s="102" t="str">
        <f>IFERROR(VLOOKUP(Výskyt[[#This Row],[Kód]],zostava9[],2,0),"")</f>
        <v/>
      </c>
      <c r="V332" s="103" t="str">
        <f>IFERROR(VLOOKUP(Výskyt[[#This Row],[Kód]],zostava10[],2,0),"")</f>
        <v/>
      </c>
      <c r="W332" s="90"/>
    </row>
    <row r="333" spans="1:23" x14ac:dyDescent="0.35">
      <c r="A333" s="90"/>
      <c r="B333" s="99">
        <v>4555</v>
      </c>
      <c r="C333" s="90" t="s">
        <v>358</v>
      </c>
      <c r="D333" s="90">
        <f>Cenník[[#This Row],[Kód]]</f>
        <v>4555</v>
      </c>
      <c r="E333" s="100">
        <v>3.88</v>
      </c>
      <c r="F333" s="90"/>
      <c r="G333" s="90" t="s">
        <v>436</v>
      </c>
      <c r="H333" s="90"/>
      <c r="I333" s="101">
        <f>Cenník[[#This Row],[Kód]]</f>
        <v>4555</v>
      </c>
      <c r="J333" s="102">
        <f>SUM(Výskyt[[#This Row],[1]:[10]])</f>
        <v>0</v>
      </c>
      <c r="K333" s="102" t="str">
        <f>IFERROR(RANK(Výskyt[[#This Row],[kód-P]],Výskyt[kód-P],1),"")</f>
        <v/>
      </c>
      <c r="L333" s="102" t="str">
        <f>IF(Výskyt[[#This Row],[ks]]&gt;0,Výskyt[[#This Row],[Kód]],"")</f>
        <v/>
      </c>
      <c r="M333" s="102" t="str">
        <f>IFERROR(VLOOKUP(Výskyt[[#This Row],[Kód]],zostava1[],2,0),"")</f>
        <v/>
      </c>
      <c r="N333" s="102" t="str">
        <f>IFERROR(VLOOKUP(Výskyt[[#This Row],[Kód]],zostava2[],2,0),"")</f>
        <v/>
      </c>
      <c r="O333" s="102" t="str">
        <f>IFERROR(VLOOKUP(Výskyt[[#This Row],[Kód]],zostava3[],2,0),"")</f>
        <v/>
      </c>
      <c r="P333" s="102" t="str">
        <f>IFERROR(VLOOKUP(Výskyt[[#This Row],[Kód]],zostava4[],2,0),"")</f>
        <v/>
      </c>
      <c r="Q333" s="102" t="str">
        <f>IFERROR(VLOOKUP(Výskyt[[#This Row],[Kód]],zostava5[],2,0),"")</f>
        <v/>
      </c>
      <c r="R333" s="102" t="str">
        <f>IFERROR(VLOOKUP(Výskyt[[#This Row],[Kód]],zostava6[],2,0),"")</f>
        <v/>
      </c>
      <c r="S333" s="102" t="str">
        <f>IFERROR(VLOOKUP(Výskyt[[#This Row],[Kód]],zostava7[],2,0),"")</f>
        <v/>
      </c>
      <c r="T333" s="102" t="str">
        <f>IFERROR(VLOOKUP(Výskyt[[#This Row],[Kód]],zostava8[],2,0),"")</f>
        <v/>
      </c>
      <c r="U333" s="102" t="str">
        <f>IFERROR(VLOOKUP(Výskyt[[#This Row],[Kód]],zostava9[],2,0),"")</f>
        <v/>
      </c>
      <c r="V333" s="103" t="str">
        <f>IFERROR(VLOOKUP(Výskyt[[#This Row],[Kód]],zostava10[],2,0),"")</f>
        <v/>
      </c>
      <c r="W333" s="90"/>
    </row>
    <row r="334" spans="1:23" x14ac:dyDescent="0.35">
      <c r="A334" s="90"/>
      <c r="B334" s="99">
        <v>4556</v>
      </c>
      <c r="C334" s="90" t="s">
        <v>357</v>
      </c>
      <c r="D334" s="90">
        <f>Cenník[[#This Row],[Kód]]</f>
        <v>4556</v>
      </c>
      <c r="E334" s="100">
        <v>6.52</v>
      </c>
      <c r="F334" s="90"/>
      <c r="G334" s="90" t="s">
        <v>446</v>
      </c>
      <c r="H334" s="90"/>
      <c r="I334" s="101">
        <f>Cenník[[#This Row],[Kód]]</f>
        <v>4556</v>
      </c>
      <c r="J334" s="102">
        <f>SUM(Výskyt[[#This Row],[1]:[10]])</f>
        <v>0</v>
      </c>
      <c r="K334" s="102" t="str">
        <f>IFERROR(RANK(Výskyt[[#This Row],[kód-P]],Výskyt[kód-P],1),"")</f>
        <v/>
      </c>
      <c r="L334" s="102" t="str">
        <f>IF(Výskyt[[#This Row],[ks]]&gt;0,Výskyt[[#This Row],[Kód]],"")</f>
        <v/>
      </c>
      <c r="M334" s="102" t="str">
        <f>IFERROR(VLOOKUP(Výskyt[[#This Row],[Kód]],zostava1[],2,0),"")</f>
        <v/>
      </c>
      <c r="N334" s="102" t="str">
        <f>IFERROR(VLOOKUP(Výskyt[[#This Row],[Kód]],zostava2[],2,0),"")</f>
        <v/>
      </c>
      <c r="O334" s="102" t="str">
        <f>IFERROR(VLOOKUP(Výskyt[[#This Row],[Kód]],zostava3[],2,0),"")</f>
        <v/>
      </c>
      <c r="P334" s="102" t="str">
        <f>IFERROR(VLOOKUP(Výskyt[[#This Row],[Kód]],zostava4[],2,0),"")</f>
        <v/>
      </c>
      <c r="Q334" s="102" t="str">
        <f>IFERROR(VLOOKUP(Výskyt[[#This Row],[Kód]],zostava5[],2,0),"")</f>
        <v/>
      </c>
      <c r="R334" s="102" t="str">
        <f>IFERROR(VLOOKUP(Výskyt[[#This Row],[Kód]],zostava6[],2,0),"")</f>
        <v/>
      </c>
      <c r="S334" s="102" t="str">
        <f>IFERROR(VLOOKUP(Výskyt[[#This Row],[Kód]],zostava7[],2,0),"")</f>
        <v/>
      </c>
      <c r="T334" s="102" t="str">
        <f>IFERROR(VLOOKUP(Výskyt[[#This Row],[Kód]],zostava8[],2,0),"")</f>
        <v/>
      </c>
      <c r="U334" s="102" t="str">
        <f>IFERROR(VLOOKUP(Výskyt[[#This Row],[Kód]],zostava9[],2,0),"")</f>
        <v/>
      </c>
      <c r="V334" s="103" t="str">
        <f>IFERROR(VLOOKUP(Výskyt[[#This Row],[Kód]],zostava10[],2,0),"")</f>
        <v/>
      </c>
      <c r="W334" s="90"/>
    </row>
    <row r="335" spans="1:23" x14ac:dyDescent="0.35">
      <c r="A335" s="90"/>
      <c r="B335" s="99">
        <v>4559</v>
      </c>
      <c r="C335" s="90" t="s">
        <v>335</v>
      </c>
      <c r="D335" s="90">
        <f>Cenník[[#This Row],[Kód]]</f>
        <v>4559</v>
      </c>
      <c r="E335" s="100">
        <v>0.4</v>
      </c>
      <c r="F335" s="90"/>
      <c r="G335" s="90" t="s">
        <v>444</v>
      </c>
      <c r="H335" s="90"/>
      <c r="I335" s="101">
        <f>Cenník[[#This Row],[Kód]]</f>
        <v>4559</v>
      </c>
      <c r="J335" s="102">
        <f>SUM(Výskyt[[#This Row],[1]:[10]])</f>
        <v>0</v>
      </c>
      <c r="K335" s="102" t="str">
        <f>IFERROR(RANK(Výskyt[[#This Row],[kód-P]],Výskyt[kód-P],1),"")</f>
        <v/>
      </c>
      <c r="L335" s="102" t="str">
        <f>IF(Výskyt[[#This Row],[ks]]&gt;0,Výskyt[[#This Row],[Kód]],"")</f>
        <v/>
      </c>
      <c r="M335" s="102" t="str">
        <f>IFERROR(VLOOKUP(Výskyt[[#This Row],[Kód]],zostava1[],2,0),"")</f>
        <v/>
      </c>
      <c r="N335" s="102" t="str">
        <f>IFERROR(VLOOKUP(Výskyt[[#This Row],[Kód]],zostava2[],2,0),"")</f>
        <v/>
      </c>
      <c r="O335" s="102" t="str">
        <f>IFERROR(VLOOKUP(Výskyt[[#This Row],[Kód]],zostava3[],2,0),"")</f>
        <v/>
      </c>
      <c r="P335" s="102" t="str">
        <f>IFERROR(VLOOKUP(Výskyt[[#This Row],[Kód]],zostava4[],2,0),"")</f>
        <v/>
      </c>
      <c r="Q335" s="102" t="str">
        <f>IFERROR(VLOOKUP(Výskyt[[#This Row],[Kód]],zostava5[],2,0),"")</f>
        <v/>
      </c>
      <c r="R335" s="102" t="str">
        <f>IFERROR(VLOOKUP(Výskyt[[#This Row],[Kód]],zostava6[],2,0),"")</f>
        <v/>
      </c>
      <c r="S335" s="102" t="str">
        <f>IFERROR(VLOOKUP(Výskyt[[#This Row],[Kód]],zostava7[],2,0),"")</f>
        <v/>
      </c>
      <c r="T335" s="102" t="str">
        <f>IFERROR(VLOOKUP(Výskyt[[#This Row],[Kód]],zostava8[],2,0),"")</f>
        <v/>
      </c>
      <c r="U335" s="102" t="str">
        <f>IFERROR(VLOOKUP(Výskyt[[#This Row],[Kód]],zostava9[],2,0),"")</f>
        <v/>
      </c>
      <c r="V335" s="103" t="str">
        <f>IFERROR(VLOOKUP(Výskyt[[#This Row],[Kód]],zostava10[],2,0),"")</f>
        <v/>
      </c>
      <c r="W335" s="90"/>
    </row>
    <row r="336" spans="1:23" x14ac:dyDescent="0.35">
      <c r="A336" s="90"/>
      <c r="B336" s="99">
        <v>4580</v>
      </c>
      <c r="C336" s="90" t="s">
        <v>351</v>
      </c>
      <c r="D336" s="90">
        <f>Cenník[[#This Row],[Kód]]</f>
        <v>4580</v>
      </c>
      <c r="E336" s="100">
        <v>1.9</v>
      </c>
      <c r="F336" s="90"/>
      <c r="G336" s="90" t="s">
        <v>438</v>
      </c>
      <c r="H336" s="90"/>
      <c r="I336" s="101">
        <f>Cenník[[#This Row],[Kód]]</f>
        <v>4580</v>
      </c>
      <c r="J336" s="102">
        <f>SUM(Výskyt[[#This Row],[1]:[10]])</f>
        <v>0</v>
      </c>
      <c r="K336" s="102" t="str">
        <f>IFERROR(RANK(Výskyt[[#This Row],[kód-P]],Výskyt[kód-P],1),"")</f>
        <v/>
      </c>
      <c r="L336" s="102" t="str">
        <f>IF(Výskyt[[#This Row],[ks]]&gt;0,Výskyt[[#This Row],[Kód]],"")</f>
        <v/>
      </c>
      <c r="M336" s="102" t="str">
        <f>IFERROR(VLOOKUP(Výskyt[[#This Row],[Kód]],zostava1[],2,0),"")</f>
        <v/>
      </c>
      <c r="N336" s="102" t="str">
        <f>IFERROR(VLOOKUP(Výskyt[[#This Row],[Kód]],zostava2[],2,0),"")</f>
        <v/>
      </c>
      <c r="O336" s="102" t="str">
        <f>IFERROR(VLOOKUP(Výskyt[[#This Row],[Kód]],zostava3[],2,0),"")</f>
        <v/>
      </c>
      <c r="P336" s="102" t="str">
        <f>IFERROR(VLOOKUP(Výskyt[[#This Row],[Kód]],zostava4[],2,0),"")</f>
        <v/>
      </c>
      <c r="Q336" s="102" t="str">
        <f>IFERROR(VLOOKUP(Výskyt[[#This Row],[Kód]],zostava5[],2,0),"")</f>
        <v/>
      </c>
      <c r="R336" s="102" t="str">
        <f>IFERROR(VLOOKUP(Výskyt[[#This Row],[Kód]],zostava6[],2,0),"")</f>
        <v/>
      </c>
      <c r="S336" s="102" t="str">
        <f>IFERROR(VLOOKUP(Výskyt[[#This Row],[Kód]],zostava7[],2,0),"")</f>
        <v/>
      </c>
      <c r="T336" s="102" t="str">
        <f>IFERROR(VLOOKUP(Výskyt[[#This Row],[Kód]],zostava8[],2,0),"")</f>
        <v/>
      </c>
      <c r="U336" s="102" t="str">
        <f>IFERROR(VLOOKUP(Výskyt[[#This Row],[Kód]],zostava9[],2,0),"")</f>
        <v/>
      </c>
      <c r="V336" s="103" t="str">
        <f>IFERROR(VLOOKUP(Výskyt[[#This Row],[Kód]],zostava10[],2,0),"")</f>
        <v/>
      </c>
      <c r="W336" s="90"/>
    </row>
    <row r="337" spans="1:23" x14ac:dyDescent="0.35">
      <c r="A337" s="90"/>
      <c r="B337" s="99">
        <v>4581</v>
      </c>
      <c r="C337" s="90" t="s">
        <v>352</v>
      </c>
      <c r="D337" s="90">
        <f>Cenník[[#This Row],[Kód]]</f>
        <v>4581</v>
      </c>
      <c r="E337" s="100">
        <v>1.9</v>
      </c>
      <c r="F337" s="90"/>
      <c r="G337" s="90" t="s">
        <v>324</v>
      </c>
      <c r="H337" s="90"/>
      <c r="I337" s="101">
        <f>Cenník[[#This Row],[Kód]]</f>
        <v>4581</v>
      </c>
      <c r="J337" s="102">
        <f>SUM(Výskyt[[#This Row],[1]:[10]])</f>
        <v>0</v>
      </c>
      <c r="K337" s="102" t="str">
        <f>IFERROR(RANK(Výskyt[[#This Row],[kód-P]],Výskyt[kód-P],1),"")</f>
        <v/>
      </c>
      <c r="L337" s="102" t="str">
        <f>IF(Výskyt[[#This Row],[ks]]&gt;0,Výskyt[[#This Row],[Kód]],"")</f>
        <v/>
      </c>
      <c r="M337" s="102" t="str">
        <f>IFERROR(VLOOKUP(Výskyt[[#This Row],[Kód]],zostava1[],2,0),"")</f>
        <v/>
      </c>
      <c r="N337" s="102" t="str">
        <f>IFERROR(VLOOKUP(Výskyt[[#This Row],[Kód]],zostava2[],2,0),"")</f>
        <v/>
      </c>
      <c r="O337" s="102" t="str">
        <f>IFERROR(VLOOKUP(Výskyt[[#This Row],[Kód]],zostava3[],2,0),"")</f>
        <v/>
      </c>
      <c r="P337" s="102" t="str">
        <f>IFERROR(VLOOKUP(Výskyt[[#This Row],[Kód]],zostava4[],2,0),"")</f>
        <v/>
      </c>
      <c r="Q337" s="102" t="str">
        <f>IFERROR(VLOOKUP(Výskyt[[#This Row],[Kód]],zostava5[],2,0),"")</f>
        <v/>
      </c>
      <c r="R337" s="102" t="str">
        <f>IFERROR(VLOOKUP(Výskyt[[#This Row],[Kód]],zostava6[],2,0),"")</f>
        <v/>
      </c>
      <c r="S337" s="102" t="str">
        <f>IFERROR(VLOOKUP(Výskyt[[#This Row],[Kód]],zostava7[],2,0),"")</f>
        <v/>
      </c>
      <c r="T337" s="102" t="str">
        <f>IFERROR(VLOOKUP(Výskyt[[#This Row],[Kód]],zostava8[],2,0),"")</f>
        <v/>
      </c>
      <c r="U337" s="102" t="str">
        <f>IFERROR(VLOOKUP(Výskyt[[#This Row],[Kód]],zostava9[],2,0),"")</f>
        <v/>
      </c>
      <c r="V337" s="103" t="str">
        <f>IFERROR(VLOOKUP(Výskyt[[#This Row],[Kód]],zostava10[],2,0),"")</f>
        <v/>
      </c>
      <c r="W337" s="90"/>
    </row>
    <row r="338" spans="1:23" x14ac:dyDescent="0.35">
      <c r="A338" s="90"/>
      <c r="B338" s="99">
        <v>4582</v>
      </c>
      <c r="C338" s="90" t="s">
        <v>353</v>
      </c>
      <c r="D338" s="90">
        <f>Cenník[[#This Row],[Kód]]</f>
        <v>4582</v>
      </c>
      <c r="E338" s="100">
        <v>1.9</v>
      </c>
      <c r="F338" s="90"/>
      <c r="G338" s="90" t="s">
        <v>326</v>
      </c>
      <c r="H338" s="90"/>
      <c r="I338" s="101">
        <f>Cenník[[#This Row],[Kód]]</f>
        <v>4582</v>
      </c>
      <c r="J338" s="102">
        <f>SUM(Výskyt[[#This Row],[1]:[10]])</f>
        <v>0</v>
      </c>
      <c r="K338" s="102" t="str">
        <f>IFERROR(RANK(Výskyt[[#This Row],[kód-P]],Výskyt[kód-P],1),"")</f>
        <v/>
      </c>
      <c r="L338" s="102" t="str">
        <f>IF(Výskyt[[#This Row],[ks]]&gt;0,Výskyt[[#This Row],[Kód]],"")</f>
        <v/>
      </c>
      <c r="M338" s="102" t="str">
        <f>IFERROR(VLOOKUP(Výskyt[[#This Row],[Kód]],zostava1[],2,0),"")</f>
        <v/>
      </c>
      <c r="N338" s="102" t="str">
        <f>IFERROR(VLOOKUP(Výskyt[[#This Row],[Kód]],zostava2[],2,0),"")</f>
        <v/>
      </c>
      <c r="O338" s="102" t="str">
        <f>IFERROR(VLOOKUP(Výskyt[[#This Row],[Kód]],zostava3[],2,0),"")</f>
        <v/>
      </c>
      <c r="P338" s="102" t="str">
        <f>IFERROR(VLOOKUP(Výskyt[[#This Row],[Kód]],zostava4[],2,0),"")</f>
        <v/>
      </c>
      <c r="Q338" s="102" t="str">
        <f>IFERROR(VLOOKUP(Výskyt[[#This Row],[Kód]],zostava5[],2,0),"")</f>
        <v/>
      </c>
      <c r="R338" s="102" t="str">
        <f>IFERROR(VLOOKUP(Výskyt[[#This Row],[Kód]],zostava6[],2,0),"")</f>
        <v/>
      </c>
      <c r="S338" s="102" t="str">
        <f>IFERROR(VLOOKUP(Výskyt[[#This Row],[Kód]],zostava7[],2,0),"")</f>
        <v/>
      </c>
      <c r="T338" s="102" t="str">
        <f>IFERROR(VLOOKUP(Výskyt[[#This Row],[Kód]],zostava8[],2,0),"")</f>
        <v/>
      </c>
      <c r="U338" s="102" t="str">
        <f>IFERROR(VLOOKUP(Výskyt[[#This Row],[Kód]],zostava9[],2,0),"")</f>
        <v/>
      </c>
      <c r="V338" s="103" t="str">
        <f>IFERROR(VLOOKUP(Výskyt[[#This Row],[Kód]],zostava10[],2,0),"")</f>
        <v/>
      </c>
      <c r="W338" s="90"/>
    </row>
    <row r="339" spans="1:23" x14ac:dyDescent="0.35">
      <c r="A339" s="90"/>
      <c r="B339" s="99">
        <v>4583</v>
      </c>
      <c r="C339" s="90" t="s">
        <v>354</v>
      </c>
      <c r="D339" s="90">
        <f>Cenník[[#This Row],[Kód]]</f>
        <v>4583</v>
      </c>
      <c r="E339" s="100">
        <v>1.9</v>
      </c>
      <c r="F339" s="90"/>
      <c r="G339" s="90" t="s">
        <v>328</v>
      </c>
      <c r="H339" s="90"/>
      <c r="I339" s="101">
        <f>Cenník[[#This Row],[Kód]]</f>
        <v>4583</v>
      </c>
      <c r="J339" s="102">
        <f>SUM(Výskyt[[#This Row],[1]:[10]])</f>
        <v>0</v>
      </c>
      <c r="K339" s="102" t="str">
        <f>IFERROR(RANK(Výskyt[[#This Row],[kód-P]],Výskyt[kód-P],1),"")</f>
        <v/>
      </c>
      <c r="L339" s="102" t="str">
        <f>IF(Výskyt[[#This Row],[ks]]&gt;0,Výskyt[[#This Row],[Kód]],"")</f>
        <v/>
      </c>
      <c r="M339" s="102" t="str">
        <f>IFERROR(VLOOKUP(Výskyt[[#This Row],[Kód]],zostava1[],2,0),"")</f>
        <v/>
      </c>
      <c r="N339" s="102" t="str">
        <f>IFERROR(VLOOKUP(Výskyt[[#This Row],[Kód]],zostava2[],2,0),"")</f>
        <v/>
      </c>
      <c r="O339" s="102" t="str">
        <f>IFERROR(VLOOKUP(Výskyt[[#This Row],[Kód]],zostava3[],2,0),"")</f>
        <v/>
      </c>
      <c r="P339" s="102" t="str">
        <f>IFERROR(VLOOKUP(Výskyt[[#This Row],[Kód]],zostava4[],2,0),"")</f>
        <v/>
      </c>
      <c r="Q339" s="102" t="str">
        <f>IFERROR(VLOOKUP(Výskyt[[#This Row],[Kód]],zostava5[],2,0),"")</f>
        <v/>
      </c>
      <c r="R339" s="102" t="str">
        <f>IFERROR(VLOOKUP(Výskyt[[#This Row],[Kód]],zostava6[],2,0),"")</f>
        <v/>
      </c>
      <c r="S339" s="102" t="str">
        <f>IFERROR(VLOOKUP(Výskyt[[#This Row],[Kód]],zostava7[],2,0),"")</f>
        <v/>
      </c>
      <c r="T339" s="102" t="str">
        <f>IFERROR(VLOOKUP(Výskyt[[#This Row],[Kód]],zostava8[],2,0),"")</f>
        <v/>
      </c>
      <c r="U339" s="102" t="str">
        <f>IFERROR(VLOOKUP(Výskyt[[#This Row],[Kód]],zostava9[],2,0),"")</f>
        <v/>
      </c>
      <c r="V339" s="103" t="str">
        <f>IFERROR(VLOOKUP(Výskyt[[#This Row],[Kód]],zostava10[],2,0),"")</f>
        <v/>
      </c>
      <c r="W339" s="90"/>
    </row>
    <row r="340" spans="1:23" x14ac:dyDescent="0.35">
      <c r="A340" s="90"/>
      <c r="B340" s="99">
        <v>4584</v>
      </c>
      <c r="C340" s="90" t="s">
        <v>355</v>
      </c>
      <c r="D340" s="90">
        <f>Cenník[[#This Row],[Kód]]</f>
        <v>4584</v>
      </c>
      <c r="E340" s="100">
        <v>1.9</v>
      </c>
      <c r="F340" s="90"/>
      <c r="G340" s="90" t="s">
        <v>280</v>
      </c>
      <c r="H340" s="90"/>
      <c r="I340" s="101">
        <f>Cenník[[#This Row],[Kód]]</f>
        <v>4584</v>
      </c>
      <c r="J340" s="102">
        <f>SUM(Výskyt[[#This Row],[1]:[10]])</f>
        <v>0</v>
      </c>
      <c r="K340" s="102" t="str">
        <f>IFERROR(RANK(Výskyt[[#This Row],[kód-P]],Výskyt[kód-P],1),"")</f>
        <v/>
      </c>
      <c r="L340" s="102" t="str">
        <f>IF(Výskyt[[#This Row],[ks]]&gt;0,Výskyt[[#This Row],[Kód]],"")</f>
        <v/>
      </c>
      <c r="M340" s="102" t="str">
        <f>IFERROR(VLOOKUP(Výskyt[[#This Row],[Kód]],zostava1[],2,0),"")</f>
        <v/>
      </c>
      <c r="N340" s="102" t="str">
        <f>IFERROR(VLOOKUP(Výskyt[[#This Row],[Kód]],zostava2[],2,0),"")</f>
        <v/>
      </c>
      <c r="O340" s="102" t="str">
        <f>IFERROR(VLOOKUP(Výskyt[[#This Row],[Kód]],zostava3[],2,0),"")</f>
        <v/>
      </c>
      <c r="P340" s="102" t="str">
        <f>IFERROR(VLOOKUP(Výskyt[[#This Row],[Kód]],zostava4[],2,0),"")</f>
        <v/>
      </c>
      <c r="Q340" s="102" t="str">
        <f>IFERROR(VLOOKUP(Výskyt[[#This Row],[Kód]],zostava5[],2,0),"")</f>
        <v/>
      </c>
      <c r="R340" s="102" t="str">
        <f>IFERROR(VLOOKUP(Výskyt[[#This Row],[Kód]],zostava6[],2,0),"")</f>
        <v/>
      </c>
      <c r="S340" s="102" t="str">
        <f>IFERROR(VLOOKUP(Výskyt[[#This Row],[Kód]],zostava7[],2,0),"")</f>
        <v/>
      </c>
      <c r="T340" s="102" t="str">
        <f>IFERROR(VLOOKUP(Výskyt[[#This Row],[Kód]],zostava8[],2,0),"")</f>
        <v/>
      </c>
      <c r="U340" s="102" t="str">
        <f>IFERROR(VLOOKUP(Výskyt[[#This Row],[Kód]],zostava9[],2,0),"")</f>
        <v/>
      </c>
      <c r="V340" s="103" t="str">
        <f>IFERROR(VLOOKUP(Výskyt[[#This Row],[Kód]],zostava10[],2,0),"")</f>
        <v/>
      </c>
      <c r="W340" s="90"/>
    </row>
    <row r="341" spans="1:23" x14ac:dyDescent="0.35">
      <c r="A341" s="90"/>
      <c r="B341" s="99">
        <v>4585</v>
      </c>
      <c r="C341" s="90" t="s">
        <v>356</v>
      </c>
      <c r="D341" s="90">
        <f>Cenník[[#This Row],[Kód]]</f>
        <v>4585</v>
      </c>
      <c r="E341" s="100">
        <v>1.9</v>
      </c>
      <c r="F341" s="90"/>
      <c r="G341" s="90" t="s">
        <v>282</v>
      </c>
      <c r="H341" s="90"/>
      <c r="I341" s="101">
        <f>Cenník[[#This Row],[Kód]]</f>
        <v>4585</v>
      </c>
      <c r="J341" s="102">
        <f>SUM(Výskyt[[#This Row],[1]:[10]])</f>
        <v>0</v>
      </c>
      <c r="K341" s="102" t="str">
        <f>IFERROR(RANK(Výskyt[[#This Row],[kód-P]],Výskyt[kód-P],1),"")</f>
        <v/>
      </c>
      <c r="L341" s="102" t="str">
        <f>IF(Výskyt[[#This Row],[ks]]&gt;0,Výskyt[[#This Row],[Kód]],"")</f>
        <v/>
      </c>
      <c r="M341" s="102" t="str">
        <f>IFERROR(VLOOKUP(Výskyt[[#This Row],[Kód]],zostava1[],2,0),"")</f>
        <v/>
      </c>
      <c r="N341" s="102" t="str">
        <f>IFERROR(VLOOKUP(Výskyt[[#This Row],[Kód]],zostava2[],2,0),"")</f>
        <v/>
      </c>
      <c r="O341" s="102" t="str">
        <f>IFERROR(VLOOKUP(Výskyt[[#This Row],[Kód]],zostava3[],2,0),"")</f>
        <v/>
      </c>
      <c r="P341" s="102" t="str">
        <f>IFERROR(VLOOKUP(Výskyt[[#This Row],[Kód]],zostava4[],2,0),"")</f>
        <v/>
      </c>
      <c r="Q341" s="102" t="str">
        <f>IFERROR(VLOOKUP(Výskyt[[#This Row],[Kód]],zostava5[],2,0),"")</f>
        <v/>
      </c>
      <c r="R341" s="102" t="str">
        <f>IFERROR(VLOOKUP(Výskyt[[#This Row],[Kód]],zostava6[],2,0),"")</f>
        <v/>
      </c>
      <c r="S341" s="102" t="str">
        <f>IFERROR(VLOOKUP(Výskyt[[#This Row],[Kód]],zostava7[],2,0),"")</f>
        <v/>
      </c>
      <c r="T341" s="102" t="str">
        <f>IFERROR(VLOOKUP(Výskyt[[#This Row],[Kód]],zostava8[],2,0),"")</f>
        <v/>
      </c>
      <c r="U341" s="102" t="str">
        <f>IFERROR(VLOOKUP(Výskyt[[#This Row],[Kód]],zostava9[],2,0),"")</f>
        <v/>
      </c>
      <c r="V341" s="103" t="str">
        <f>IFERROR(VLOOKUP(Výskyt[[#This Row],[Kód]],zostava10[],2,0),"")</f>
        <v/>
      </c>
      <c r="W341" s="90"/>
    </row>
    <row r="342" spans="1:23" x14ac:dyDescent="0.35">
      <c r="A342" s="90"/>
      <c r="B342" s="99">
        <v>4590</v>
      </c>
      <c r="C342" s="90" t="s">
        <v>315</v>
      </c>
      <c r="D342" s="90">
        <f>Cenník[[#This Row],[Kód]]</f>
        <v>4590</v>
      </c>
      <c r="E342" s="100">
        <v>0.02</v>
      </c>
      <c r="F342" s="90"/>
      <c r="G342" s="90" t="s">
        <v>267</v>
      </c>
      <c r="H342" s="90"/>
      <c r="I342" s="101">
        <f>Cenník[[#This Row],[Kód]]</f>
        <v>4590</v>
      </c>
      <c r="J342" s="102">
        <f>SUM(Výskyt[[#This Row],[1]:[10]])</f>
        <v>0</v>
      </c>
      <c r="K342" s="102" t="str">
        <f>IFERROR(RANK(Výskyt[[#This Row],[kód-P]],Výskyt[kód-P],1),"")</f>
        <v/>
      </c>
      <c r="L342" s="102" t="str">
        <f>IF(Výskyt[[#This Row],[ks]]&gt;0,Výskyt[[#This Row],[Kód]],"")</f>
        <v/>
      </c>
      <c r="M342" s="102" t="str">
        <f>IFERROR(VLOOKUP(Výskyt[[#This Row],[Kód]],zostava1[],2,0),"")</f>
        <v/>
      </c>
      <c r="N342" s="102" t="str">
        <f>IFERROR(VLOOKUP(Výskyt[[#This Row],[Kód]],zostava2[],2,0),"")</f>
        <v/>
      </c>
      <c r="O342" s="102" t="str">
        <f>IFERROR(VLOOKUP(Výskyt[[#This Row],[Kód]],zostava3[],2,0),"")</f>
        <v/>
      </c>
      <c r="P342" s="102" t="str">
        <f>IFERROR(VLOOKUP(Výskyt[[#This Row],[Kód]],zostava4[],2,0),"")</f>
        <v/>
      </c>
      <c r="Q342" s="102" t="str">
        <f>IFERROR(VLOOKUP(Výskyt[[#This Row],[Kód]],zostava5[],2,0),"")</f>
        <v/>
      </c>
      <c r="R342" s="102" t="str">
        <f>IFERROR(VLOOKUP(Výskyt[[#This Row],[Kód]],zostava6[],2,0),"")</f>
        <v/>
      </c>
      <c r="S342" s="102" t="str">
        <f>IFERROR(VLOOKUP(Výskyt[[#This Row],[Kód]],zostava7[],2,0),"")</f>
        <v/>
      </c>
      <c r="T342" s="102" t="str">
        <f>IFERROR(VLOOKUP(Výskyt[[#This Row],[Kód]],zostava8[],2,0),"")</f>
        <v/>
      </c>
      <c r="U342" s="102" t="str">
        <f>IFERROR(VLOOKUP(Výskyt[[#This Row],[Kód]],zostava9[],2,0),"")</f>
        <v/>
      </c>
      <c r="V342" s="103" t="str">
        <f>IFERROR(VLOOKUP(Výskyt[[#This Row],[Kód]],zostava10[],2,0),"")</f>
        <v/>
      </c>
      <c r="W342" s="90"/>
    </row>
    <row r="343" spans="1:23" x14ac:dyDescent="0.35">
      <c r="A343" s="90"/>
      <c r="B343" s="99">
        <v>4593</v>
      </c>
      <c r="C343" s="90" t="s">
        <v>336</v>
      </c>
      <c r="D343" s="90">
        <f>Cenník[[#This Row],[Kód]]</f>
        <v>4593</v>
      </c>
      <c r="E343" s="100">
        <v>6.68</v>
      </c>
      <c r="F343" s="90"/>
      <c r="G343" s="90" t="s">
        <v>269</v>
      </c>
      <c r="H343" s="90"/>
      <c r="I343" s="101">
        <f>Cenník[[#This Row],[Kód]]</f>
        <v>4593</v>
      </c>
      <c r="J343" s="102">
        <f>SUM(Výskyt[[#This Row],[1]:[10]])</f>
        <v>0</v>
      </c>
      <c r="K343" s="102" t="str">
        <f>IFERROR(RANK(Výskyt[[#This Row],[kód-P]],Výskyt[kód-P],1),"")</f>
        <v/>
      </c>
      <c r="L343" s="102" t="str">
        <f>IF(Výskyt[[#This Row],[ks]]&gt;0,Výskyt[[#This Row],[Kód]],"")</f>
        <v/>
      </c>
      <c r="M343" s="102" t="str">
        <f>IFERROR(VLOOKUP(Výskyt[[#This Row],[Kód]],zostava1[],2,0),"")</f>
        <v/>
      </c>
      <c r="N343" s="102" t="str">
        <f>IFERROR(VLOOKUP(Výskyt[[#This Row],[Kód]],zostava2[],2,0),"")</f>
        <v/>
      </c>
      <c r="O343" s="102" t="str">
        <f>IFERROR(VLOOKUP(Výskyt[[#This Row],[Kód]],zostava3[],2,0),"")</f>
        <v/>
      </c>
      <c r="P343" s="102" t="str">
        <f>IFERROR(VLOOKUP(Výskyt[[#This Row],[Kód]],zostava4[],2,0),"")</f>
        <v/>
      </c>
      <c r="Q343" s="102" t="str">
        <f>IFERROR(VLOOKUP(Výskyt[[#This Row],[Kód]],zostava5[],2,0),"")</f>
        <v/>
      </c>
      <c r="R343" s="102" t="str">
        <f>IFERROR(VLOOKUP(Výskyt[[#This Row],[Kód]],zostava6[],2,0),"")</f>
        <v/>
      </c>
      <c r="S343" s="102" t="str">
        <f>IFERROR(VLOOKUP(Výskyt[[#This Row],[Kód]],zostava7[],2,0),"")</f>
        <v/>
      </c>
      <c r="T343" s="102" t="str">
        <f>IFERROR(VLOOKUP(Výskyt[[#This Row],[Kód]],zostava8[],2,0),"")</f>
        <v/>
      </c>
      <c r="U343" s="102" t="str">
        <f>IFERROR(VLOOKUP(Výskyt[[#This Row],[Kód]],zostava9[],2,0),"")</f>
        <v/>
      </c>
      <c r="V343" s="103" t="str">
        <f>IFERROR(VLOOKUP(Výskyt[[#This Row],[Kód]],zostava10[],2,0),"")</f>
        <v/>
      </c>
      <c r="W343" s="90"/>
    </row>
    <row r="344" spans="1:23" x14ac:dyDescent="0.35">
      <c r="A344" s="90"/>
      <c r="B344" s="99">
        <v>4598</v>
      </c>
      <c r="C344" s="90" t="s">
        <v>317</v>
      </c>
      <c r="D344" s="90">
        <f>Cenník[[#This Row],[Kód]]</f>
        <v>4598</v>
      </c>
      <c r="E344" s="100">
        <v>6.9</v>
      </c>
      <c r="F344" s="90"/>
      <c r="G344" s="90" t="s">
        <v>271</v>
      </c>
      <c r="H344" s="90"/>
      <c r="I344" s="101">
        <f>Cenník[[#This Row],[Kód]]</f>
        <v>4598</v>
      </c>
      <c r="J344" s="102">
        <f>SUM(Výskyt[[#This Row],[1]:[10]])</f>
        <v>0</v>
      </c>
      <c r="K344" s="102" t="str">
        <f>IFERROR(RANK(Výskyt[[#This Row],[kód-P]],Výskyt[kód-P],1),"")</f>
        <v/>
      </c>
      <c r="L344" s="102" t="str">
        <f>IF(Výskyt[[#This Row],[ks]]&gt;0,Výskyt[[#This Row],[Kód]],"")</f>
        <v/>
      </c>
      <c r="M344" s="102" t="str">
        <f>IFERROR(VLOOKUP(Výskyt[[#This Row],[Kód]],zostava1[],2,0),"")</f>
        <v/>
      </c>
      <c r="N344" s="102" t="str">
        <f>IFERROR(VLOOKUP(Výskyt[[#This Row],[Kód]],zostava2[],2,0),"")</f>
        <v/>
      </c>
      <c r="O344" s="102" t="str">
        <f>IFERROR(VLOOKUP(Výskyt[[#This Row],[Kód]],zostava3[],2,0),"")</f>
        <v/>
      </c>
      <c r="P344" s="102" t="str">
        <f>IFERROR(VLOOKUP(Výskyt[[#This Row],[Kód]],zostava4[],2,0),"")</f>
        <v/>
      </c>
      <c r="Q344" s="102" t="str">
        <f>IFERROR(VLOOKUP(Výskyt[[#This Row],[Kód]],zostava5[],2,0),"")</f>
        <v/>
      </c>
      <c r="R344" s="102" t="str">
        <f>IFERROR(VLOOKUP(Výskyt[[#This Row],[Kód]],zostava6[],2,0),"")</f>
        <v/>
      </c>
      <c r="S344" s="102" t="str">
        <f>IFERROR(VLOOKUP(Výskyt[[#This Row],[Kód]],zostava7[],2,0),"")</f>
        <v/>
      </c>
      <c r="T344" s="102" t="str">
        <f>IFERROR(VLOOKUP(Výskyt[[#This Row],[Kód]],zostava8[],2,0),"")</f>
        <v/>
      </c>
      <c r="U344" s="102" t="str">
        <f>IFERROR(VLOOKUP(Výskyt[[#This Row],[Kód]],zostava9[],2,0),"")</f>
        <v/>
      </c>
      <c r="V344" s="103" t="str">
        <f>IFERROR(VLOOKUP(Výskyt[[#This Row],[Kód]],zostava10[],2,0),"")</f>
        <v/>
      </c>
      <c r="W344" s="90"/>
    </row>
    <row r="345" spans="1:23" x14ac:dyDescent="0.35">
      <c r="A345" s="90"/>
      <c r="B345" s="99">
        <v>4641</v>
      </c>
      <c r="C345" s="90" t="s">
        <v>85</v>
      </c>
      <c r="D345" s="90">
        <f>Cenník[[#This Row],[Kód]]</f>
        <v>4641</v>
      </c>
      <c r="E345" s="100">
        <v>7.22</v>
      </c>
      <c r="F345" s="90"/>
      <c r="G345" s="90" t="s">
        <v>274</v>
      </c>
      <c r="H345" s="90"/>
      <c r="I345" s="101">
        <f>Cenník[[#This Row],[Kód]]</f>
        <v>4641</v>
      </c>
      <c r="J345" s="102">
        <f>SUM(Výskyt[[#This Row],[1]:[10]])</f>
        <v>0</v>
      </c>
      <c r="K345" s="102" t="str">
        <f>IFERROR(RANK(Výskyt[[#This Row],[kód-P]],Výskyt[kód-P],1),"")</f>
        <v/>
      </c>
      <c r="L345" s="102" t="str">
        <f>IF(Výskyt[[#This Row],[ks]]&gt;0,Výskyt[[#This Row],[Kód]],"")</f>
        <v/>
      </c>
      <c r="M345" s="102" t="str">
        <f>IFERROR(VLOOKUP(Výskyt[[#This Row],[Kód]],zostava1[],2,0),"")</f>
        <v/>
      </c>
      <c r="N345" s="102" t="str">
        <f>IFERROR(VLOOKUP(Výskyt[[#This Row],[Kód]],zostava2[],2,0),"")</f>
        <v/>
      </c>
      <c r="O345" s="102" t="str">
        <f>IFERROR(VLOOKUP(Výskyt[[#This Row],[Kód]],zostava3[],2,0),"")</f>
        <v/>
      </c>
      <c r="P345" s="102" t="str">
        <f>IFERROR(VLOOKUP(Výskyt[[#This Row],[Kód]],zostava4[],2,0),"")</f>
        <v/>
      </c>
      <c r="Q345" s="102" t="str">
        <f>IFERROR(VLOOKUP(Výskyt[[#This Row],[Kód]],zostava5[],2,0),"")</f>
        <v/>
      </c>
      <c r="R345" s="102" t="str">
        <f>IFERROR(VLOOKUP(Výskyt[[#This Row],[Kód]],zostava6[],2,0),"")</f>
        <v/>
      </c>
      <c r="S345" s="102" t="str">
        <f>IFERROR(VLOOKUP(Výskyt[[#This Row],[Kód]],zostava7[],2,0),"")</f>
        <v/>
      </c>
      <c r="T345" s="102" t="str">
        <f>IFERROR(VLOOKUP(Výskyt[[#This Row],[Kód]],zostava8[],2,0),"")</f>
        <v/>
      </c>
      <c r="U345" s="102" t="str">
        <f>IFERROR(VLOOKUP(Výskyt[[#This Row],[Kód]],zostava9[],2,0),"")</f>
        <v/>
      </c>
      <c r="V345" s="103" t="str">
        <f>IFERROR(VLOOKUP(Výskyt[[#This Row],[Kód]],zostava10[],2,0),"")</f>
        <v/>
      </c>
      <c r="W345" s="90"/>
    </row>
    <row r="346" spans="1:23" x14ac:dyDescent="0.35">
      <c r="A346" s="90"/>
      <c r="B346" s="99">
        <v>4645</v>
      </c>
      <c r="C346" s="90" t="s">
        <v>163</v>
      </c>
      <c r="D346" s="90">
        <f>Cenník[[#This Row],[Kód]]</f>
        <v>4645</v>
      </c>
      <c r="E346" s="100">
        <v>12.22</v>
      </c>
      <c r="F346" s="90"/>
      <c r="G346" s="90" t="s">
        <v>276</v>
      </c>
      <c r="H346" s="90"/>
      <c r="I346" s="101">
        <f>Cenník[[#This Row],[Kód]]</f>
        <v>4645</v>
      </c>
      <c r="J346" s="102">
        <f>SUM(Výskyt[[#This Row],[1]:[10]])</f>
        <v>0</v>
      </c>
      <c r="K346" s="102" t="str">
        <f>IFERROR(RANK(Výskyt[[#This Row],[kód-P]],Výskyt[kód-P],1),"")</f>
        <v/>
      </c>
      <c r="L346" s="102" t="str">
        <f>IF(Výskyt[[#This Row],[ks]]&gt;0,Výskyt[[#This Row],[Kód]],"")</f>
        <v/>
      </c>
      <c r="M346" s="102" t="str">
        <f>IFERROR(VLOOKUP(Výskyt[[#This Row],[Kód]],zostava1[],2,0),"")</f>
        <v/>
      </c>
      <c r="N346" s="102" t="str">
        <f>IFERROR(VLOOKUP(Výskyt[[#This Row],[Kód]],zostava2[],2,0),"")</f>
        <v/>
      </c>
      <c r="O346" s="102" t="str">
        <f>IFERROR(VLOOKUP(Výskyt[[#This Row],[Kód]],zostava3[],2,0),"")</f>
        <v/>
      </c>
      <c r="P346" s="102" t="str">
        <f>IFERROR(VLOOKUP(Výskyt[[#This Row],[Kód]],zostava4[],2,0),"")</f>
        <v/>
      </c>
      <c r="Q346" s="102" t="str">
        <f>IFERROR(VLOOKUP(Výskyt[[#This Row],[Kód]],zostava5[],2,0),"")</f>
        <v/>
      </c>
      <c r="R346" s="102" t="str">
        <f>IFERROR(VLOOKUP(Výskyt[[#This Row],[Kód]],zostava6[],2,0),"")</f>
        <v/>
      </c>
      <c r="S346" s="102" t="str">
        <f>IFERROR(VLOOKUP(Výskyt[[#This Row],[Kód]],zostava7[],2,0),"")</f>
        <v/>
      </c>
      <c r="T346" s="102" t="str">
        <f>IFERROR(VLOOKUP(Výskyt[[#This Row],[Kód]],zostava8[],2,0),"")</f>
        <v/>
      </c>
      <c r="U346" s="102" t="str">
        <f>IFERROR(VLOOKUP(Výskyt[[#This Row],[Kód]],zostava9[],2,0),"")</f>
        <v/>
      </c>
      <c r="V346" s="103" t="str">
        <f>IFERROR(VLOOKUP(Výskyt[[#This Row],[Kód]],zostava10[],2,0),"")</f>
        <v/>
      </c>
      <c r="W346" s="90"/>
    </row>
    <row r="347" spans="1:23" x14ac:dyDescent="0.35">
      <c r="A347" s="90"/>
      <c r="B347" s="99">
        <v>4654</v>
      </c>
      <c r="C347" s="90" t="s">
        <v>87</v>
      </c>
      <c r="D347" s="90">
        <f>Cenník[[#This Row],[Kód]]</f>
        <v>4654</v>
      </c>
      <c r="E347" s="100">
        <v>4.5199999999999996</v>
      </c>
      <c r="F347" s="90"/>
      <c r="G347" s="90" t="s">
        <v>278</v>
      </c>
      <c r="H347" s="90"/>
      <c r="I347" s="101">
        <f>Cenník[[#This Row],[Kód]]</f>
        <v>4654</v>
      </c>
      <c r="J347" s="102">
        <f>SUM(Výskyt[[#This Row],[1]:[10]])</f>
        <v>0</v>
      </c>
      <c r="K347" s="102" t="str">
        <f>IFERROR(RANK(Výskyt[[#This Row],[kód-P]],Výskyt[kód-P],1),"")</f>
        <v/>
      </c>
      <c r="L347" s="102" t="str">
        <f>IF(Výskyt[[#This Row],[ks]]&gt;0,Výskyt[[#This Row],[Kód]],"")</f>
        <v/>
      </c>
      <c r="M347" s="102" t="str">
        <f>IFERROR(VLOOKUP(Výskyt[[#This Row],[Kód]],zostava1[],2,0),"")</f>
        <v/>
      </c>
      <c r="N347" s="102" t="str">
        <f>IFERROR(VLOOKUP(Výskyt[[#This Row],[Kód]],zostava2[],2,0),"")</f>
        <v/>
      </c>
      <c r="O347" s="102" t="str">
        <f>IFERROR(VLOOKUP(Výskyt[[#This Row],[Kód]],zostava3[],2,0),"")</f>
        <v/>
      </c>
      <c r="P347" s="102" t="str">
        <f>IFERROR(VLOOKUP(Výskyt[[#This Row],[Kód]],zostava4[],2,0),"")</f>
        <v/>
      </c>
      <c r="Q347" s="102" t="str">
        <f>IFERROR(VLOOKUP(Výskyt[[#This Row],[Kód]],zostava5[],2,0),"")</f>
        <v/>
      </c>
      <c r="R347" s="102" t="str">
        <f>IFERROR(VLOOKUP(Výskyt[[#This Row],[Kód]],zostava6[],2,0),"")</f>
        <v/>
      </c>
      <c r="S347" s="102" t="str">
        <f>IFERROR(VLOOKUP(Výskyt[[#This Row],[Kód]],zostava7[],2,0),"")</f>
        <v/>
      </c>
      <c r="T347" s="102" t="str">
        <f>IFERROR(VLOOKUP(Výskyt[[#This Row],[Kód]],zostava8[],2,0),"")</f>
        <v/>
      </c>
      <c r="U347" s="102" t="str">
        <f>IFERROR(VLOOKUP(Výskyt[[#This Row],[Kód]],zostava9[],2,0),"")</f>
        <v/>
      </c>
      <c r="V347" s="103" t="str">
        <f>IFERROR(VLOOKUP(Výskyt[[#This Row],[Kód]],zostava10[],2,0),"")</f>
        <v/>
      </c>
      <c r="W347" s="90"/>
    </row>
    <row r="348" spans="1:23" x14ac:dyDescent="0.35">
      <c r="A348" s="90"/>
      <c r="B348" s="99">
        <v>4655</v>
      </c>
      <c r="C348" s="90" t="s">
        <v>89</v>
      </c>
      <c r="D348" s="90">
        <f>Cenník[[#This Row],[Kód]]</f>
        <v>4655</v>
      </c>
      <c r="E348" s="100">
        <v>3.36</v>
      </c>
      <c r="F348" s="90"/>
      <c r="G348" s="90" t="s">
        <v>272</v>
      </c>
      <c r="H348" s="90"/>
      <c r="I348" s="101">
        <f>Cenník[[#This Row],[Kód]]</f>
        <v>4655</v>
      </c>
      <c r="J348" s="102">
        <f>SUM(Výskyt[[#This Row],[1]:[10]])</f>
        <v>0</v>
      </c>
      <c r="K348" s="102" t="str">
        <f>IFERROR(RANK(Výskyt[[#This Row],[kód-P]],Výskyt[kód-P],1),"")</f>
        <v/>
      </c>
      <c r="L348" s="102" t="str">
        <f>IF(Výskyt[[#This Row],[ks]]&gt;0,Výskyt[[#This Row],[Kód]],"")</f>
        <v/>
      </c>
      <c r="M348" s="102" t="str">
        <f>IFERROR(VLOOKUP(Výskyt[[#This Row],[Kód]],zostava1[],2,0),"")</f>
        <v/>
      </c>
      <c r="N348" s="102" t="str">
        <f>IFERROR(VLOOKUP(Výskyt[[#This Row],[Kód]],zostava2[],2,0),"")</f>
        <v/>
      </c>
      <c r="O348" s="102" t="str">
        <f>IFERROR(VLOOKUP(Výskyt[[#This Row],[Kód]],zostava3[],2,0),"")</f>
        <v/>
      </c>
      <c r="P348" s="102" t="str">
        <f>IFERROR(VLOOKUP(Výskyt[[#This Row],[Kód]],zostava4[],2,0),"")</f>
        <v/>
      </c>
      <c r="Q348" s="102" t="str">
        <f>IFERROR(VLOOKUP(Výskyt[[#This Row],[Kód]],zostava5[],2,0),"")</f>
        <v/>
      </c>
      <c r="R348" s="102" t="str">
        <f>IFERROR(VLOOKUP(Výskyt[[#This Row],[Kód]],zostava6[],2,0),"")</f>
        <v/>
      </c>
      <c r="S348" s="102" t="str">
        <f>IFERROR(VLOOKUP(Výskyt[[#This Row],[Kód]],zostava7[],2,0),"")</f>
        <v/>
      </c>
      <c r="T348" s="102" t="str">
        <f>IFERROR(VLOOKUP(Výskyt[[#This Row],[Kód]],zostava8[],2,0),"")</f>
        <v/>
      </c>
      <c r="U348" s="102" t="str">
        <f>IFERROR(VLOOKUP(Výskyt[[#This Row],[Kód]],zostava9[],2,0),"")</f>
        <v/>
      </c>
      <c r="V348" s="103" t="str">
        <f>IFERROR(VLOOKUP(Výskyt[[#This Row],[Kód]],zostava10[],2,0),"")</f>
        <v/>
      </c>
      <c r="W348" s="90"/>
    </row>
    <row r="349" spans="1:23" x14ac:dyDescent="0.35">
      <c r="A349" s="90"/>
      <c r="B349" s="99">
        <v>4657</v>
      </c>
      <c r="C349" s="90" t="s">
        <v>111</v>
      </c>
      <c r="D349" s="90">
        <f>Cenník[[#This Row],[Kód]]</f>
        <v>4657</v>
      </c>
      <c r="E349" s="100">
        <v>2.88</v>
      </c>
      <c r="F349" s="90"/>
      <c r="G349" s="90" t="s">
        <v>364</v>
      </c>
      <c r="H349" s="90"/>
      <c r="I349" s="101">
        <f>Cenník[[#This Row],[Kód]]</f>
        <v>4657</v>
      </c>
      <c r="J349" s="102">
        <f>SUM(Výskyt[[#This Row],[1]:[10]])</f>
        <v>0</v>
      </c>
      <c r="K349" s="102" t="str">
        <f>IFERROR(RANK(Výskyt[[#This Row],[kód-P]],Výskyt[kód-P],1),"")</f>
        <v/>
      </c>
      <c r="L349" s="102" t="str">
        <f>IF(Výskyt[[#This Row],[ks]]&gt;0,Výskyt[[#This Row],[Kód]],"")</f>
        <v/>
      </c>
      <c r="M349" s="102" t="str">
        <f>IFERROR(VLOOKUP(Výskyt[[#This Row],[Kód]],zostava1[],2,0),"")</f>
        <v/>
      </c>
      <c r="N349" s="102" t="str">
        <f>IFERROR(VLOOKUP(Výskyt[[#This Row],[Kód]],zostava2[],2,0),"")</f>
        <v/>
      </c>
      <c r="O349" s="102" t="str">
        <f>IFERROR(VLOOKUP(Výskyt[[#This Row],[Kód]],zostava3[],2,0),"")</f>
        <v/>
      </c>
      <c r="P349" s="102" t="str">
        <f>IFERROR(VLOOKUP(Výskyt[[#This Row],[Kód]],zostava4[],2,0),"")</f>
        <v/>
      </c>
      <c r="Q349" s="102" t="str">
        <f>IFERROR(VLOOKUP(Výskyt[[#This Row],[Kód]],zostava5[],2,0),"")</f>
        <v/>
      </c>
      <c r="R349" s="102" t="str">
        <f>IFERROR(VLOOKUP(Výskyt[[#This Row],[Kód]],zostava6[],2,0),"")</f>
        <v/>
      </c>
      <c r="S349" s="102" t="str">
        <f>IFERROR(VLOOKUP(Výskyt[[#This Row],[Kód]],zostava7[],2,0),"")</f>
        <v/>
      </c>
      <c r="T349" s="102" t="str">
        <f>IFERROR(VLOOKUP(Výskyt[[#This Row],[Kód]],zostava8[],2,0),"")</f>
        <v/>
      </c>
      <c r="U349" s="102" t="str">
        <f>IFERROR(VLOOKUP(Výskyt[[#This Row],[Kód]],zostava9[],2,0),"")</f>
        <v/>
      </c>
      <c r="V349" s="103" t="str">
        <f>IFERROR(VLOOKUP(Výskyt[[#This Row],[Kód]],zostava10[],2,0),"")</f>
        <v/>
      </c>
      <c r="W349" s="90"/>
    </row>
    <row r="350" spans="1:23" x14ac:dyDescent="0.35">
      <c r="A350" s="90"/>
      <c r="B350" s="99">
        <v>4658</v>
      </c>
      <c r="C350" s="90" t="s">
        <v>113</v>
      </c>
      <c r="D350" s="90">
        <f>Cenník[[#This Row],[Kód]]</f>
        <v>4658</v>
      </c>
      <c r="E350" s="100">
        <v>2.12</v>
      </c>
      <c r="F350" s="90"/>
      <c r="G350" s="90" t="s">
        <v>198</v>
      </c>
      <c r="H350" s="90"/>
      <c r="I350" s="101">
        <f>Cenník[[#This Row],[Kód]]</f>
        <v>4658</v>
      </c>
      <c r="J350" s="102">
        <f>SUM(Výskyt[[#This Row],[1]:[10]])</f>
        <v>0</v>
      </c>
      <c r="K350" s="102" t="str">
        <f>IFERROR(RANK(Výskyt[[#This Row],[kód-P]],Výskyt[kód-P],1),"")</f>
        <v/>
      </c>
      <c r="L350" s="102" t="str">
        <f>IF(Výskyt[[#This Row],[ks]]&gt;0,Výskyt[[#This Row],[Kód]],"")</f>
        <v/>
      </c>
      <c r="M350" s="102" t="str">
        <f>IFERROR(VLOOKUP(Výskyt[[#This Row],[Kód]],zostava1[],2,0),"")</f>
        <v/>
      </c>
      <c r="N350" s="102" t="str">
        <f>IFERROR(VLOOKUP(Výskyt[[#This Row],[Kód]],zostava2[],2,0),"")</f>
        <v/>
      </c>
      <c r="O350" s="102" t="str">
        <f>IFERROR(VLOOKUP(Výskyt[[#This Row],[Kód]],zostava3[],2,0),"")</f>
        <v/>
      </c>
      <c r="P350" s="102" t="str">
        <f>IFERROR(VLOOKUP(Výskyt[[#This Row],[Kód]],zostava4[],2,0),"")</f>
        <v/>
      </c>
      <c r="Q350" s="102" t="str">
        <f>IFERROR(VLOOKUP(Výskyt[[#This Row],[Kód]],zostava5[],2,0),"")</f>
        <v/>
      </c>
      <c r="R350" s="102" t="str">
        <f>IFERROR(VLOOKUP(Výskyt[[#This Row],[Kód]],zostava6[],2,0),"")</f>
        <v/>
      </c>
      <c r="S350" s="102" t="str">
        <f>IFERROR(VLOOKUP(Výskyt[[#This Row],[Kód]],zostava7[],2,0),"")</f>
        <v/>
      </c>
      <c r="T350" s="102" t="str">
        <f>IFERROR(VLOOKUP(Výskyt[[#This Row],[Kód]],zostava8[],2,0),"")</f>
        <v/>
      </c>
      <c r="U350" s="102" t="str">
        <f>IFERROR(VLOOKUP(Výskyt[[#This Row],[Kód]],zostava9[],2,0),"")</f>
        <v/>
      </c>
      <c r="V350" s="103" t="str">
        <f>IFERROR(VLOOKUP(Výskyt[[#This Row],[Kód]],zostava10[],2,0),"")</f>
        <v/>
      </c>
      <c r="W350" s="90"/>
    </row>
    <row r="351" spans="1:23" x14ac:dyDescent="0.35">
      <c r="A351" s="90"/>
      <c r="B351" s="99">
        <v>4701</v>
      </c>
      <c r="C351" s="90" t="s">
        <v>187</v>
      </c>
      <c r="D351" s="90">
        <f>Cenník[[#This Row],[Kód]]</f>
        <v>4701</v>
      </c>
      <c r="E351" s="100">
        <v>9.1199999999999992</v>
      </c>
      <c r="F351" s="90"/>
      <c r="G351" s="90" t="s">
        <v>449</v>
      </c>
      <c r="H351" s="90"/>
      <c r="I351" s="101">
        <f>Cenník[[#This Row],[Kód]]</f>
        <v>4701</v>
      </c>
      <c r="J351" s="102">
        <f>SUM(Výskyt[[#This Row],[1]:[10]])</f>
        <v>0</v>
      </c>
      <c r="K351" s="102" t="str">
        <f>IFERROR(RANK(Výskyt[[#This Row],[kód-P]],Výskyt[kód-P],1),"")</f>
        <v/>
      </c>
      <c r="L351" s="102" t="str">
        <f>IF(Výskyt[[#This Row],[ks]]&gt;0,Výskyt[[#This Row],[Kód]],"")</f>
        <v/>
      </c>
      <c r="M351" s="102" t="str">
        <f>IFERROR(VLOOKUP(Výskyt[[#This Row],[Kód]],zostava1[],2,0),"")</f>
        <v/>
      </c>
      <c r="N351" s="102" t="str">
        <f>IFERROR(VLOOKUP(Výskyt[[#This Row],[Kód]],zostava2[],2,0),"")</f>
        <v/>
      </c>
      <c r="O351" s="102" t="str">
        <f>IFERROR(VLOOKUP(Výskyt[[#This Row],[Kód]],zostava3[],2,0),"")</f>
        <v/>
      </c>
      <c r="P351" s="102" t="str">
        <f>IFERROR(VLOOKUP(Výskyt[[#This Row],[Kód]],zostava4[],2,0),"")</f>
        <v/>
      </c>
      <c r="Q351" s="102" t="str">
        <f>IFERROR(VLOOKUP(Výskyt[[#This Row],[Kód]],zostava5[],2,0),"")</f>
        <v/>
      </c>
      <c r="R351" s="102" t="str">
        <f>IFERROR(VLOOKUP(Výskyt[[#This Row],[Kód]],zostava6[],2,0),"")</f>
        <v/>
      </c>
      <c r="S351" s="102" t="str">
        <f>IFERROR(VLOOKUP(Výskyt[[#This Row],[Kód]],zostava7[],2,0),"")</f>
        <v/>
      </c>
      <c r="T351" s="102" t="str">
        <f>IFERROR(VLOOKUP(Výskyt[[#This Row],[Kód]],zostava8[],2,0),"")</f>
        <v/>
      </c>
      <c r="U351" s="102" t="str">
        <f>IFERROR(VLOOKUP(Výskyt[[#This Row],[Kód]],zostava9[],2,0),"")</f>
        <v/>
      </c>
      <c r="V351" s="103" t="str">
        <f>IFERROR(VLOOKUP(Výskyt[[#This Row],[Kód]],zostava10[],2,0),"")</f>
        <v/>
      </c>
      <c r="W351" s="90"/>
    </row>
    <row r="352" spans="1:23" x14ac:dyDescent="0.35">
      <c r="A352" s="90"/>
      <c r="B352" s="99">
        <v>4702</v>
      </c>
      <c r="C352" s="90" t="s">
        <v>185</v>
      </c>
      <c r="D352" s="90">
        <f>Cenník[[#This Row],[Kód]]</f>
        <v>4702</v>
      </c>
      <c r="E352" s="100">
        <v>6.4399999999999995</v>
      </c>
      <c r="F352" s="90"/>
      <c r="G352" s="90" t="s">
        <v>450</v>
      </c>
      <c r="H352" s="90"/>
      <c r="I352" s="101">
        <f>Cenník[[#This Row],[Kód]]</f>
        <v>4702</v>
      </c>
      <c r="J352" s="102">
        <f>SUM(Výskyt[[#This Row],[1]:[10]])</f>
        <v>0</v>
      </c>
      <c r="K352" s="102" t="str">
        <f>IFERROR(RANK(Výskyt[[#This Row],[kód-P]],Výskyt[kód-P],1),"")</f>
        <v/>
      </c>
      <c r="L352" s="102" t="str">
        <f>IF(Výskyt[[#This Row],[ks]]&gt;0,Výskyt[[#This Row],[Kód]],"")</f>
        <v/>
      </c>
      <c r="M352" s="102" t="str">
        <f>IFERROR(VLOOKUP(Výskyt[[#This Row],[Kód]],zostava1[],2,0),"")</f>
        <v/>
      </c>
      <c r="N352" s="102" t="str">
        <f>IFERROR(VLOOKUP(Výskyt[[#This Row],[Kód]],zostava2[],2,0),"")</f>
        <v/>
      </c>
      <c r="O352" s="102" t="str">
        <f>IFERROR(VLOOKUP(Výskyt[[#This Row],[Kód]],zostava3[],2,0),"")</f>
        <v/>
      </c>
      <c r="P352" s="102" t="str">
        <f>IFERROR(VLOOKUP(Výskyt[[#This Row],[Kód]],zostava4[],2,0),"")</f>
        <v/>
      </c>
      <c r="Q352" s="102" t="str">
        <f>IFERROR(VLOOKUP(Výskyt[[#This Row],[Kód]],zostava5[],2,0),"")</f>
        <v/>
      </c>
      <c r="R352" s="102" t="str">
        <f>IFERROR(VLOOKUP(Výskyt[[#This Row],[Kód]],zostava6[],2,0),"")</f>
        <v/>
      </c>
      <c r="S352" s="102" t="str">
        <f>IFERROR(VLOOKUP(Výskyt[[#This Row],[Kód]],zostava7[],2,0),"")</f>
        <v/>
      </c>
      <c r="T352" s="102" t="str">
        <f>IFERROR(VLOOKUP(Výskyt[[#This Row],[Kód]],zostava8[],2,0),"")</f>
        <v/>
      </c>
      <c r="U352" s="102" t="str">
        <f>IFERROR(VLOOKUP(Výskyt[[#This Row],[Kód]],zostava9[],2,0),"")</f>
        <v/>
      </c>
      <c r="V352" s="103" t="str">
        <f>IFERROR(VLOOKUP(Výskyt[[#This Row],[Kód]],zostava10[],2,0),"")</f>
        <v/>
      </c>
      <c r="W352" s="90"/>
    </row>
    <row r="353" spans="1:23" x14ac:dyDescent="0.35">
      <c r="A353" s="90"/>
      <c r="B353" s="99">
        <v>4784</v>
      </c>
      <c r="C353" s="90" t="s">
        <v>350</v>
      </c>
      <c r="D353" s="90">
        <f>Cenník[[#This Row],[Kód]]</f>
        <v>4784</v>
      </c>
      <c r="E353" s="100">
        <v>7.0000000000000007E-2</v>
      </c>
      <c r="F353" s="90"/>
      <c r="G353" s="90" t="s">
        <v>451</v>
      </c>
      <c r="H353" s="90"/>
      <c r="I353" s="101">
        <f>Cenník[[#This Row],[Kód]]</f>
        <v>4784</v>
      </c>
      <c r="J353" s="102">
        <f>SUM(Výskyt[[#This Row],[1]:[10]])</f>
        <v>0</v>
      </c>
      <c r="K353" s="102" t="str">
        <f>IFERROR(RANK(Výskyt[[#This Row],[kód-P]],Výskyt[kód-P],1),"")</f>
        <v/>
      </c>
      <c r="L353" s="102" t="str">
        <f>IF(Výskyt[[#This Row],[ks]]&gt;0,Výskyt[[#This Row],[Kód]],"")</f>
        <v/>
      </c>
      <c r="M353" s="102" t="str">
        <f>IFERROR(VLOOKUP(Výskyt[[#This Row],[Kód]],zostava1[],2,0),"")</f>
        <v/>
      </c>
      <c r="N353" s="102" t="str">
        <f>IFERROR(VLOOKUP(Výskyt[[#This Row],[Kód]],zostava2[],2,0),"")</f>
        <v/>
      </c>
      <c r="O353" s="102" t="str">
        <f>IFERROR(VLOOKUP(Výskyt[[#This Row],[Kód]],zostava3[],2,0),"")</f>
        <v/>
      </c>
      <c r="P353" s="102" t="str">
        <f>IFERROR(VLOOKUP(Výskyt[[#This Row],[Kód]],zostava4[],2,0),"")</f>
        <v/>
      </c>
      <c r="Q353" s="102" t="str">
        <f>IFERROR(VLOOKUP(Výskyt[[#This Row],[Kód]],zostava5[],2,0),"")</f>
        <v/>
      </c>
      <c r="R353" s="102" t="str">
        <f>IFERROR(VLOOKUP(Výskyt[[#This Row],[Kód]],zostava6[],2,0),"")</f>
        <v/>
      </c>
      <c r="S353" s="102" t="str">
        <f>IFERROR(VLOOKUP(Výskyt[[#This Row],[Kód]],zostava7[],2,0),"")</f>
        <v/>
      </c>
      <c r="T353" s="102" t="str">
        <f>IFERROR(VLOOKUP(Výskyt[[#This Row],[Kód]],zostava8[],2,0),"")</f>
        <v/>
      </c>
      <c r="U353" s="102" t="str">
        <f>IFERROR(VLOOKUP(Výskyt[[#This Row],[Kód]],zostava9[],2,0),"")</f>
        <v/>
      </c>
      <c r="V353" s="103" t="str">
        <f>IFERROR(VLOOKUP(Výskyt[[#This Row],[Kód]],zostava10[],2,0),"")</f>
        <v/>
      </c>
      <c r="W353" s="90"/>
    </row>
    <row r="354" spans="1:23" x14ac:dyDescent="0.35">
      <c r="A354" s="90"/>
      <c r="B354" s="99">
        <v>4785</v>
      </c>
      <c r="C354" s="90" t="s">
        <v>349</v>
      </c>
      <c r="D354" s="90">
        <f>Cenník[[#This Row],[Kód]]</f>
        <v>4785</v>
      </c>
      <c r="E354" s="100">
        <v>0.13</v>
      </c>
      <c r="F354" s="90"/>
      <c r="G354" s="90" t="s">
        <v>452</v>
      </c>
      <c r="H354" s="90"/>
      <c r="I354" s="101">
        <f>Cenník[[#This Row],[Kód]]</f>
        <v>4785</v>
      </c>
      <c r="J354" s="102">
        <f>SUM(Výskyt[[#This Row],[1]:[10]])</f>
        <v>0</v>
      </c>
      <c r="K354" s="102" t="str">
        <f>IFERROR(RANK(Výskyt[[#This Row],[kód-P]],Výskyt[kód-P],1),"")</f>
        <v/>
      </c>
      <c r="L354" s="102" t="str">
        <f>IF(Výskyt[[#This Row],[ks]]&gt;0,Výskyt[[#This Row],[Kód]],"")</f>
        <v/>
      </c>
      <c r="M354" s="102" t="str">
        <f>IFERROR(VLOOKUP(Výskyt[[#This Row],[Kód]],zostava1[],2,0),"")</f>
        <v/>
      </c>
      <c r="N354" s="102" t="str">
        <f>IFERROR(VLOOKUP(Výskyt[[#This Row],[Kód]],zostava2[],2,0),"")</f>
        <v/>
      </c>
      <c r="O354" s="102" t="str">
        <f>IFERROR(VLOOKUP(Výskyt[[#This Row],[Kód]],zostava3[],2,0),"")</f>
        <v/>
      </c>
      <c r="P354" s="102" t="str">
        <f>IFERROR(VLOOKUP(Výskyt[[#This Row],[Kód]],zostava4[],2,0),"")</f>
        <v/>
      </c>
      <c r="Q354" s="102" t="str">
        <f>IFERROR(VLOOKUP(Výskyt[[#This Row],[Kód]],zostava5[],2,0),"")</f>
        <v/>
      </c>
      <c r="R354" s="102" t="str">
        <f>IFERROR(VLOOKUP(Výskyt[[#This Row],[Kód]],zostava6[],2,0),"")</f>
        <v/>
      </c>
      <c r="S354" s="102" t="str">
        <f>IFERROR(VLOOKUP(Výskyt[[#This Row],[Kód]],zostava7[],2,0),"")</f>
        <v/>
      </c>
      <c r="T354" s="102" t="str">
        <f>IFERROR(VLOOKUP(Výskyt[[#This Row],[Kód]],zostava8[],2,0),"")</f>
        <v/>
      </c>
      <c r="U354" s="102" t="str">
        <f>IFERROR(VLOOKUP(Výskyt[[#This Row],[Kód]],zostava9[],2,0),"")</f>
        <v/>
      </c>
      <c r="V354" s="103" t="str">
        <f>IFERROR(VLOOKUP(Výskyt[[#This Row],[Kód]],zostava10[],2,0),"")</f>
        <v/>
      </c>
      <c r="W354" s="90"/>
    </row>
    <row r="355" spans="1:23" x14ac:dyDescent="0.35">
      <c r="A355" s="90"/>
      <c r="B355" s="99">
        <v>4794</v>
      </c>
      <c r="C355" s="90" t="s">
        <v>231</v>
      </c>
      <c r="D355" s="90">
        <f>Cenník[[#This Row],[Kód]]</f>
        <v>4794</v>
      </c>
      <c r="E355" s="100">
        <v>1.88</v>
      </c>
      <c r="F355" s="90"/>
      <c r="G355" s="90" t="s">
        <v>453</v>
      </c>
      <c r="H355" s="90"/>
      <c r="I355" s="101">
        <f>Cenník[[#This Row],[Kód]]</f>
        <v>4794</v>
      </c>
      <c r="J355" s="102">
        <f>SUM(Výskyt[[#This Row],[1]:[10]])</f>
        <v>0</v>
      </c>
      <c r="K355" s="102" t="str">
        <f>IFERROR(RANK(Výskyt[[#This Row],[kód-P]],Výskyt[kód-P],1),"")</f>
        <v/>
      </c>
      <c r="L355" s="102" t="str">
        <f>IF(Výskyt[[#This Row],[ks]]&gt;0,Výskyt[[#This Row],[Kód]],"")</f>
        <v/>
      </c>
      <c r="M355" s="102" t="str">
        <f>IFERROR(VLOOKUP(Výskyt[[#This Row],[Kód]],zostava1[],2,0),"")</f>
        <v/>
      </c>
      <c r="N355" s="102" t="str">
        <f>IFERROR(VLOOKUP(Výskyt[[#This Row],[Kód]],zostava2[],2,0),"")</f>
        <v/>
      </c>
      <c r="O355" s="102" t="str">
        <f>IFERROR(VLOOKUP(Výskyt[[#This Row],[Kód]],zostava3[],2,0),"")</f>
        <v/>
      </c>
      <c r="P355" s="102" t="str">
        <f>IFERROR(VLOOKUP(Výskyt[[#This Row],[Kód]],zostava4[],2,0),"")</f>
        <v/>
      </c>
      <c r="Q355" s="102" t="str">
        <f>IFERROR(VLOOKUP(Výskyt[[#This Row],[Kód]],zostava5[],2,0),"")</f>
        <v/>
      </c>
      <c r="R355" s="102" t="str">
        <f>IFERROR(VLOOKUP(Výskyt[[#This Row],[Kód]],zostava6[],2,0),"")</f>
        <v/>
      </c>
      <c r="S355" s="102" t="str">
        <f>IFERROR(VLOOKUP(Výskyt[[#This Row],[Kód]],zostava7[],2,0),"")</f>
        <v/>
      </c>
      <c r="T355" s="102" t="str">
        <f>IFERROR(VLOOKUP(Výskyt[[#This Row],[Kód]],zostava8[],2,0),"")</f>
        <v/>
      </c>
      <c r="U355" s="102" t="str">
        <f>IFERROR(VLOOKUP(Výskyt[[#This Row],[Kód]],zostava9[],2,0),"")</f>
        <v/>
      </c>
      <c r="V355" s="103" t="str">
        <f>IFERROR(VLOOKUP(Výskyt[[#This Row],[Kód]],zostava10[],2,0),"")</f>
        <v/>
      </c>
      <c r="W355" s="90"/>
    </row>
    <row r="356" spans="1:23" x14ac:dyDescent="0.35">
      <c r="A356" s="90"/>
      <c r="B356" s="99">
        <v>4795</v>
      </c>
      <c r="C356" s="90" t="s">
        <v>232</v>
      </c>
      <c r="D356" s="90">
        <f>Cenník[[#This Row],[Kód]]</f>
        <v>4795</v>
      </c>
      <c r="E356" s="100">
        <v>0.92</v>
      </c>
      <c r="F356" s="90"/>
      <c r="G356" s="90" t="s">
        <v>454</v>
      </c>
      <c r="H356" s="90"/>
      <c r="I356" s="101">
        <f>Cenník[[#This Row],[Kód]]</f>
        <v>4795</v>
      </c>
      <c r="J356" s="102">
        <f>SUM(Výskyt[[#This Row],[1]:[10]])</f>
        <v>0</v>
      </c>
      <c r="K356" s="102" t="str">
        <f>IFERROR(RANK(Výskyt[[#This Row],[kód-P]],Výskyt[kód-P],1),"")</f>
        <v/>
      </c>
      <c r="L356" s="102" t="str">
        <f>IF(Výskyt[[#This Row],[ks]]&gt;0,Výskyt[[#This Row],[Kód]],"")</f>
        <v/>
      </c>
      <c r="M356" s="102" t="str">
        <f>IFERROR(VLOOKUP(Výskyt[[#This Row],[Kód]],zostava1[],2,0),"")</f>
        <v/>
      </c>
      <c r="N356" s="102" t="str">
        <f>IFERROR(VLOOKUP(Výskyt[[#This Row],[Kód]],zostava2[],2,0),"")</f>
        <v/>
      </c>
      <c r="O356" s="102" t="str">
        <f>IFERROR(VLOOKUP(Výskyt[[#This Row],[Kód]],zostava3[],2,0),"")</f>
        <v/>
      </c>
      <c r="P356" s="102" t="str">
        <f>IFERROR(VLOOKUP(Výskyt[[#This Row],[Kód]],zostava4[],2,0),"")</f>
        <v/>
      </c>
      <c r="Q356" s="102" t="str">
        <f>IFERROR(VLOOKUP(Výskyt[[#This Row],[Kód]],zostava5[],2,0),"")</f>
        <v/>
      </c>
      <c r="R356" s="102" t="str">
        <f>IFERROR(VLOOKUP(Výskyt[[#This Row],[Kód]],zostava6[],2,0),"")</f>
        <v/>
      </c>
      <c r="S356" s="102" t="str">
        <f>IFERROR(VLOOKUP(Výskyt[[#This Row],[Kód]],zostava7[],2,0),"")</f>
        <v/>
      </c>
      <c r="T356" s="102" t="str">
        <f>IFERROR(VLOOKUP(Výskyt[[#This Row],[Kód]],zostava8[],2,0),"")</f>
        <v/>
      </c>
      <c r="U356" s="102" t="str">
        <f>IFERROR(VLOOKUP(Výskyt[[#This Row],[Kód]],zostava9[],2,0),"")</f>
        <v/>
      </c>
      <c r="V356" s="103" t="str">
        <f>IFERROR(VLOOKUP(Výskyt[[#This Row],[Kód]],zostava10[],2,0),"")</f>
        <v/>
      </c>
      <c r="W356" s="90"/>
    </row>
    <row r="357" spans="1:23" x14ac:dyDescent="0.35">
      <c r="A357" s="90"/>
      <c r="B357" s="99">
        <v>4796</v>
      </c>
      <c r="C357" s="90" t="s">
        <v>233</v>
      </c>
      <c r="D357" s="90">
        <f>Cenník[[#This Row],[Kód]]</f>
        <v>4796</v>
      </c>
      <c r="E357" s="100">
        <v>0.44</v>
      </c>
      <c r="F357" s="90"/>
      <c r="G357" s="90" t="s">
        <v>455</v>
      </c>
      <c r="H357" s="90"/>
      <c r="I357" s="101">
        <f>Cenník[[#This Row],[Kód]]</f>
        <v>4796</v>
      </c>
      <c r="J357" s="102">
        <f>SUM(Výskyt[[#This Row],[1]:[10]])</f>
        <v>0</v>
      </c>
      <c r="K357" s="102" t="str">
        <f>IFERROR(RANK(Výskyt[[#This Row],[kód-P]],Výskyt[kód-P],1),"")</f>
        <v/>
      </c>
      <c r="L357" s="102" t="str">
        <f>IF(Výskyt[[#This Row],[ks]]&gt;0,Výskyt[[#This Row],[Kód]],"")</f>
        <v/>
      </c>
      <c r="M357" s="102" t="str">
        <f>IFERROR(VLOOKUP(Výskyt[[#This Row],[Kód]],zostava1[],2,0),"")</f>
        <v/>
      </c>
      <c r="N357" s="102" t="str">
        <f>IFERROR(VLOOKUP(Výskyt[[#This Row],[Kód]],zostava2[],2,0),"")</f>
        <v/>
      </c>
      <c r="O357" s="102" t="str">
        <f>IFERROR(VLOOKUP(Výskyt[[#This Row],[Kód]],zostava3[],2,0),"")</f>
        <v/>
      </c>
      <c r="P357" s="102" t="str">
        <f>IFERROR(VLOOKUP(Výskyt[[#This Row],[Kód]],zostava4[],2,0),"")</f>
        <v/>
      </c>
      <c r="Q357" s="102" t="str">
        <f>IFERROR(VLOOKUP(Výskyt[[#This Row],[Kód]],zostava5[],2,0),"")</f>
        <v/>
      </c>
      <c r="R357" s="102" t="str">
        <f>IFERROR(VLOOKUP(Výskyt[[#This Row],[Kód]],zostava6[],2,0),"")</f>
        <v/>
      </c>
      <c r="S357" s="102" t="str">
        <f>IFERROR(VLOOKUP(Výskyt[[#This Row],[Kód]],zostava7[],2,0),"")</f>
        <v/>
      </c>
      <c r="T357" s="102" t="str">
        <f>IFERROR(VLOOKUP(Výskyt[[#This Row],[Kód]],zostava8[],2,0),"")</f>
        <v/>
      </c>
      <c r="U357" s="102" t="str">
        <f>IFERROR(VLOOKUP(Výskyt[[#This Row],[Kód]],zostava9[],2,0),"")</f>
        <v/>
      </c>
      <c r="V357" s="103" t="str">
        <f>IFERROR(VLOOKUP(Výskyt[[#This Row],[Kód]],zostava10[],2,0),"")</f>
        <v/>
      </c>
      <c r="W357" s="90"/>
    </row>
    <row r="358" spans="1:23" x14ac:dyDescent="0.35">
      <c r="A358" s="90"/>
      <c r="B358" s="99">
        <v>4797</v>
      </c>
      <c r="C358" s="90" t="s">
        <v>424</v>
      </c>
      <c r="D358" s="90">
        <f>Cenník[[#This Row],[Kód]]</f>
        <v>4797</v>
      </c>
      <c r="E358" s="100">
        <v>0.48</v>
      </c>
      <c r="F358" s="90"/>
      <c r="G358" s="90" t="s">
        <v>456</v>
      </c>
      <c r="H358" s="90"/>
      <c r="I358" s="101">
        <f>Cenník[[#This Row],[Kód]]</f>
        <v>4797</v>
      </c>
      <c r="J358" s="102">
        <f>SUM(Výskyt[[#This Row],[1]:[10]])</f>
        <v>0</v>
      </c>
      <c r="K358" s="102" t="str">
        <f>IFERROR(RANK(Výskyt[[#This Row],[kód-P]],Výskyt[kód-P],1),"")</f>
        <v/>
      </c>
      <c r="L358" s="102" t="str">
        <f>IF(Výskyt[[#This Row],[ks]]&gt;0,Výskyt[[#This Row],[Kód]],"")</f>
        <v/>
      </c>
      <c r="M358" s="102" t="str">
        <f>IFERROR(VLOOKUP(Výskyt[[#This Row],[Kód]],zostava1[],2,0),"")</f>
        <v/>
      </c>
      <c r="N358" s="102" t="str">
        <f>IFERROR(VLOOKUP(Výskyt[[#This Row],[Kód]],zostava2[],2,0),"")</f>
        <v/>
      </c>
      <c r="O358" s="102" t="str">
        <f>IFERROR(VLOOKUP(Výskyt[[#This Row],[Kód]],zostava3[],2,0),"")</f>
        <v/>
      </c>
      <c r="P358" s="102" t="str">
        <f>IFERROR(VLOOKUP(Výskyt[[#This Row],[Kód]],zostava4[],2,0),"")</f>
        <v/>
      </c>
      <c r="Q358" s="102" t="str">
        <f>IFERROR(VLOOKUP(Výskyt[[#This Row],[Kód]],zostava5[],2,0),"")</f>
        <v/>
      </c>
      <c r="R358" s="102" t="str">
        <f>IFERROR(VLOOKUP(Výskyt[[#This Row],[Kód]],zostava6[],2,0),"")</f>
        <v/>
      </c>
      <c r="S358" s="102" t="str">
        <f>IFERROR(VLOOKUP(Výskyt[[#This Row],[Kód]],zostava7[],2,0),"")</f>
        <v/>
      </c>
      <c r="T358" s="102" t="str">
        <f>IFERROR(VLOOKUP(Výskyt[[#This Row],[Kód]],zostava8[],2,0),"")</f>
        <v/>
      </c>
      <c r="U358" s="102" t="str">
        <f>IFERROR(VLOOKUP(Výskyt[[#This Row],[Kód]],zostava9[],2,0),"")</f>
        <v/>
      </c>
      <c r="V358" s="103" t="str">
        <f>IFERROR(VLOOKUP(Výskyt[[#This Row],[Kód]],zostava10[],2,0),"")</f>
        <v/>
      </c>
      <c r="W358" s="90"/>
    </row>
    <row r="359" spans="1:23" x14ac:dyDescent="0.35">
      <c r="A359" s="90"/>
      <c r="B359" s="99">
        <v>4798</v>
      </c>
      <c r="C359" s="90" t="s">
        <v>426</v>
      </c>
      <c r="D359" s="90">
        <f>Cenník[[#This Row],[Kód]]</f>
        <v>4798</v>
      </c>
      <c r="E359" s="100">
        <v>0.3</v>
      </c>
      <c r="F359" s="90"/>
      <c r="G359" s="90" t="s">
        <v>457</v>
      </c>
      <c r="H359" s="90"/>
      <c r="I359" s="101">
        <f>Cenník[[#This Row],[Kód]]</f>
        <v>4798</v>
      </c>
      <c r="J359" s="102">
        <f>SUM(Výskyt[[#This Row],[1]:[10]])</f>
        <v>0</v>
      </c>
      <c r="K359" s="102" t="str">
        <f>IFERROR(RANK(Výskyt[[#This Row],[kód-P]],Výskyt[kód-P],1),"")</f>
        <v/>
      </c>
      <c r="L359" s="102" t="str">
        <f>IF(Výskyt[[#This Row],[ks]]&gt;0,Výskyt[[#This Row],[Kód]],"")</f>
        <v/>
      </c>
      <c r="M359" s="102" t="str">
        <f>IFERROR(VLOOKUP(Výskyt[[#This Row],[Kód]],zostava1[],2,0),"")</f>
        <v/>
      </c>
      <c r="N359" s="102" t="str">
        <f>IFERROR(VLOOKUP(Výskyt[[#This Row],[Kód]],zostava2[],2,0),"")</f>
        <v/>
      </c>
      <c r="O359" s="102" t="str">
        <f>IFERROR(VLOOKUP(Výskyt[[#This Row],[Kód]],zostava3[],2,0),"")</f>
        <v/>
      </c>
      <c r="P359" s="102" t="str">
        <f>IFERROR(VLOOKUP(Výskyt[[#This Row],[Kód]],zostava4[],2,0),"")</f>
        <v/>
      </c>
      <c r="Q359" s="102" t="str">
        <f>IFERROR(VLOOKUP(Výskyt[[#This Row],[Kód]],zostava5[],2,0),"")</f>
        <v/>
      </c>
      <c r="R359" s="102" t="str">
        <f>IFERROR(VLOOKUP(Výskyt[[#This Row],[Kód]],zostava6[],2,0),"")</f>
        <v/>
      </c>
      <c r="S359" s="102" t="str">
        <f>IFERROR(VLOOKUP(Výskyt[[#This Row],[Kód]],zostava7[],2,0),"")</f>
        <v/>
      </c>
      <c r="T359" s="102" t="str">
        <f>IFERROR(VLOOKUP(Výskyt[[#This Row],[Kód]],zostava8[],2,0),"")</f>
        <v/>
      </c>
      <c r="U359" s="102" t="str">
        <f>IFERROR(VLOOKUP(Výskyt[[#This Row],[Kód]],zostava9[],2,0),"")</f>
        <v/>
      </c>
      <c r="V359" s="103" t="str">
        <f>IFERROR(VLOOKUP(Výskyt[[#This Row],[Kód]],zostava10[],2,0),"")</f>
        <v/>
      </c>
      <c r="W359" s="90"/>
    </row>
    <row r="360" spans="1:23" x14ac:dyDescent="0.35">
      <c r="A360" s="90"/>
      <c r="B360" s="99">
        <v>4924</v>
      </c>
      <c r="C360" s="90" t="s">
        <v>381</v>
      </c>
      <c r="D360" s="90">
        <f>Cenník[[#This Row],[Kód]]</f>
        <v>4924</v>
      </c>
      <c r="E360" s="100">
        <v>4.12</v>
      </c>
      <c r="F360" s="90"/>
      <c r="G360" s="90" t="s">
        <v>458</v>
      </c>
      <c r="H360" s="90"/>
      <c r="I360" s="101">
        <f>Cenník[[#This Row],[Kód]]</f>
        <v>4924</v>
      </c>
      <c r="J360" s="102">
        <f>SUM(Výskyt[[#This Row],[1]:[10]])</f>
        <v>0</v>
      </c>
      <c r="K360" s="102" t="str">
        <f>IFERROR(RANK(Výskyt[[#This Row],[kód-P]],Výskyt[kód-P],1),"")</f>
        <v/>
      </c>
      <c r="L360" s="102" t="str">
        <f>IF(Výskyt[[#This Row],[ks]]&gt;0,Výskyt[[#This Row],[Kód]],"")</f>
        <v/>
      </c>
      <c r="M360" s="102" t="str">
        <f>IFERROR(VLOOKUP(Výskyt[[#This Row],[Kód]],zostava1[],2,0),"")</f>
        <v/>
      </c>
      <c r="N360" s="102" t="str">
        <f>IFERROR(VLOOKUP(Výskyt[[#This Row],[Kód]],zostava2[],2,0),"")</f>
        <v/>
      </c>
      <c r="O360" s="102" t="str">
        <f>IFERROR(VLOOKUP(Výskyt[[#This Row],[Kód]],zostava3[],2,0),"")</f>
        <v/>
      </c>
      <c r="P360" s="102" t="str">
        <f>IFERROR(VLOOKUP(Výskyt[[#This Row],[Kód]],zostava4[],2,0),"")</f>
        <v/>
      </c>
      <c r="Q360" s="102" t="str">
        <f>IFERROR(VLOOKUP(Výskyt[[#This Row],[Kód]],zostava5[],2,0),"")</f>
        <v/>
      </c>
      <c r="R360" s="102" t="str">
        <f>IFERROR(VLOOKUP(Výskyt[[#This Row],[Kód]],zostava6[],2,0),"")</f>
        <v/>
      </c>
      <c r="S360" s="102" t="str">
        <f>IFERROR(VLOOKUP(Výskyt[[#This Row],[Kód]],zostava7[],2,0),"")</f>
        <v/>
      </c>
      <c r="T360" s="102" t="str">
        <f>IFERROR(VLOOKUP(Výskyt[[#This Row],[Kód]],zostava8[],2,0),"")</f>
        <v/>
      </c>
      <c r="U360" s="102" t="str">
        <f>IFERROR(VLOOKUP(Výskyt[[#This Row],[Kód]],zostava9[],2,0),"")</f>
        <v/>
      </c>
      <c r="V360" s="103" t="str">
        <f>IFERROR(VLOOKUP(Výskyt[[#This Row],[Kód]],zostava10[],2,0),"")</f>
        <v/>
      </c>
      <c r="W360" s="90"/>
    </row>
    <row r="361" spans="1:23" x14ac:dyDescent="0.35">
      <c r="A361" s="90"/>
      <c r="B361" s="99">
        <v>4925</v>
      </c>
      <c r="C361" s="90" t="s">
        <v>387</v>
      </c>
      <c r="D361" s="90">
        <f>Cenník[[#This Row],[Kód]]</f>
        <v>4925</v>
      </c>
      <c r="E361" s="100">
        <v>4.12</v>
      </c>
      <c r="F361" s="90"/>
      <c r="G361" s="90" t="s">
        <v>200</v>
      </c>
      <c r="H361" s="90"/>
      <c r="I361" s="101">
        <f>Cenník[[#This Row],[Kód]]</f>
        <v>4925</v>
      </c>
      <c r="J361" s="102">
        <f>SUM(Výskyt[[#This Row],[1]:[10]])</f>
        <v>0</v>
      </c>
      <c r="K361" s="102" t="str">
        <f>IFERROR(RANK(Výskyt[[#This Row],[kód-P]],Výskyt[kód-P],1),"")</f>
        <v/>
      </c>
      <c r="L361" s="102" t="str">
        <f>IF(Výskyt[[#This Row],[ks]]&gt;0,Výskyt[[#This Row],[Kód]],"")</f>
        <v/>
      </c>
      <c r="M361" s="102" t="str">
        <f>IFERROR(VLOOKUP(Výskyt[[#This Row],[Kód]],zostava1[],2,0),"")</f>
        <v/>
      </c>
      <c r="N361" s="102" t="str">
        <f>IFERROR(VLOOKUP(Výskyt[[#This Row],[Kód]],zostava2[],2,0),"")</f>
        <v/>
      </c>
      <c r="O361" s="102" t="str">
        <f>IFERROR(VLOOKUP(Výskyt[[#This Row],[Kód]],zostava3[],2,0),"")</f>
        <v/>
      </c>
      <c r="P361" s="102" t="str">
        <f>IFERROR(VLOOKUP(Výskyt[[#This Row],[Kód]],zostava4[],2,0),"")</f>
        <v/>
      </c>
      <c r="Q361" s="102" t="str">
        <f>IFERROR(VLOOKUP(Výskyt[[#This Row],[Kód]],zostava5[],2,0),"")</f>
        <v/>
      </c>
      <c r="R361" s="102" t="str">
        <f>IFERROR(VLOOKUP(Výskyt[[#This Row],[Kód]],zostava6[],2,0),"")</f>
        <v/>
      </c>
      <c r="S361" s="102" t="str">
        <f>IFERROR(VLOOKUP(Výskyt[[#This Row],[Kód]],zostava7[],2,0),"")</f>
        <v/>
      </c>
      <c r="T361" s="102" t="str">
        <f>IFERROR(VLOOKUP(Výskyt[[#This Row],[Kód]],zostava8[],2,0),"")</f>
        <v/>
      </c>
      <c r="U361" s="102" t="str">
        <f>IFERROR(VLOOKUP(Výskyt[[#This Row],[Kód]],zostava9[],2,0),"")</f>
        <v/>
      </c>
      <c r="V361" s="103" t="str">
        <f>IFERROR(VLOOKUP(Výskyt[[#This Row],[Kód]],zostava10[],2,0),"")</f>
        <v/>
      </c>
      <c r="W361" s="90"/>
    </row>
    <row r="362" spans="1:23" x14ac:dyDescent="0.35">
      <c r="A362" s="90"/>
      <c r="B362" s="99">
        <v>4926</v>
      </c>
      <c r="C362" s="90" t="s">
        <v>383</v>
      </c>
      <c r="D362" s="90">
        <f>Cenník[[#This Row],[Kód]]</f>
        <v>4926</v>
      </c>
      <c r="E362" s="100">
        <v>7.61</v>
      </c>
      <c r="F362" s="90"/>
      <c r="G362" s="90" t="s">
        <v>459</v>
      </c>
      <c r="H362" s="90"/>
      <c r="I362" s="101">
        <f>Cenník[[#This Row],[Kód]]</f>
        <v>4926</v>
      </c>
      <c r="J362" s="102">
        <f>SUM(Výskyt[[#This Row],[1]:[10]])</f>
        <v>0</v>
      </c>
      <c r="K362" s="102" t="str">
        <f>IFERROR(RANK(Výskyt[[#This Row],[kód-P]],Výskyt[kód-P],1),"")</f>
        <v/>
      </c>
      <c r="L362" s="102" t="str">
        <f>IF(Výskyt[[#This Row],[ks]]&gt;0,Výskyt[[#This Row],[Kód]],"")</f>
        <v/>
      </c>
      <c r="M362" s="102" t="str">
        <f>IFERROR(VLOOKUP(Výskyt[[#This Row],[Kód]],zostava1[],2,0),"")</f>
        <v/>
      </c>
      <c r="N362" s="102" t="str">
        <f>IFERROR(VLOOKUP(Výskyt[[#This Row],[Kód]],zostava2[],2,0),"")</f>
        <v/>
      </c>
      <c r="O362" s="102" t="str">
        <f>IFERROR(VLOOKUP(Výskyt[[#This Row],[Kód]],zostava3[],2,0),"")</f>
        <v/>
      </c>
      <c r="P362" s="102" t="str">
        <f>IFERROR(VLOOKUP(Výskyt[[#This Row],[Kód]],zostava4[],2,0),"")</f>
        <v/>
      </c>
      <c r="Q362" s="102" t="str">
        <f>IFERROR(VLOOKUP(Výskyt[[#This Row],[Kód]],zostava5[],2,0),"")</f>
        <v/>
      </c>
      <c r="R362" s="102" t="str">
        <f>IFERROR(VLOOKUP(Výskyt[[#This Row],[Kód]],zostava6[],2,0),"")</f>
        <v/>
      </c>
      <c r="S362" s="102" t="str">
        <f>IFERROR(VLOOKUP(Výskyt[[#This Row],[Kód]],zostava7[],2,0),"")</f>
        <v/>
      </c>
      <c r="T362" s="102" t="str">
        <f>IFERROR(VLOOKUP(Výskyt[[#This Row],[Kód]],zostava8[],2,0),"")</f>
        <v/>
      </c>
      <c r="U362" s="102" t="str">
        <f>IFERROR(VLOOKUP(Výskyt[[#This Row],[Kód]],zostava9[],2,0),"")</f>
        <v/>
      </c>
      <c r="V362" s="103" t="str">
        <f>IFERROR(VLOOKUP(Výskyt[[#This Row],[Kód]],zostava10[],2,0),"")</f>
        <v/>
      </c>
      <c r="W362" s="90"/>
    </row>
    <row r="363" spans="1:23" x14ac:dyDescent="0.35">
      <c r="A363" s="90"/>
      <c r="B363" s="99">
        <v>4928</v>
      </c>
      <c r="C363" s="90" t="s">
        <v>385</v>
      </c>
      <c r="D363" s="90">
        <f>Cenník[[#This Row],[Kód]]</f>
        <v>4928</v>
      </c>
      <c r="E363" s="100">
        <v>15.71</v>
      </c>
      <c r="F363" s="90"/>
      <c r="G363" s="90" t="s">
        <v>460</v>
      </c>
      <c r="H363" s="90"/>
      <c r="I363" s="101">
        <f>Cenník[[#This Row],[Kód]]</f>
        <v>4928</v>
      </c>
      <c r="J363" s="102">
        <f>SUM(Výskyt[[#This Row],[1]:[10]])</f>
        <v>0</v>
      </c>
      <c r="K363" s="102" t="str">
        <f>IFERROR(RANK(Výskyt[[#This Row],[kód-P]],Výskyt[kód-P],1),"")</f>
        <v/>
      </c>
      <c r="L363" s="102" t="str">
        <f>IF(Výskyt[[#This Row],[ks]]&gt;0,Výskyt[[#This Row],[Kód]],"")</f>
        <v/>
      </c>
      <c r="M363" s="102" t="str">
        <f>IFERROR(VLOOKUP(Výskyt[[#This Row],[Kód]],zostava1[],2,0),"")</f>
        <v/>
      </c>
      <c r="N363" s="102" t="str">
        <f>IFERROR(VLOOKUP(Výskyt[[#This Row],[Kód]],zostava2[],2,0),"")</f>
        <v/>
      </c>
      <c r="O363" s="102" t="str">
        <f>IFERROR(VLOOKUP(Výskyt[[#This Row],[Kód]],zostava3[],2,0),"")</f>
        <v/>
      </c>
      <c r="P363" s="102" t="str">
        <f>IFERROR(VLOOKUP(Výskyt[[#This Row],[Kód]],zostava4[],2,0),"")</f>
        <v/>
      </c>
      <c r="Q363" s="102" t="str">
        <f>IFERROR(VLOOKUP(Výskyt[[#This Row],[Kód]],zostava5[],2,0),"")</f>
        <v/>
      </c>
      <c r="R363" s="102" t="str">
        <f>IFERROR(VLOOKUP(Výskyt[[#This Row],[Kód]],zostava6[],2,0),"")</f>
        <v/>
      </c>
      <c r="S363" s="102" t="str">
        <f>IFERROR(VLOOKUP(Výskyt[[#This Row],[Kód]],zostava7[],2,0),"")</f>
        <v/>
      </c>
      <c r="T363" s="102" t="str">
        <f>IFERROR(VLOOKUP(Výskyt[[#This Row],[Kód]],zostava8[],2,0),"")</f>
        <v/>
      </c>
      <c r="U363" s="102" t="str">
        <f>IFERROR(VLOOKUP(Výskyt[[#This Row],[Kód]],zostava9[],2,0),"")</f>
        <v/>
      </c>
      <c r="V363" s="103" t="str">
        <f>IFERROR(VLOOKUP(Výskyt[[#This Row],[Kód]],zostava10[],2,0),"")</f>
        <v/>
      </c>
      <c r="W363" s="90"/>
    </row>
    <row r="364" spans="1:23" x14ac:dyDescent="0.35">
      <c r="A364" s="90"/>
      <c r="B364" s="99">
        <v>4933</v>
      </c>
      <c r="C364" s="90" t="s">
        <v>216</v>
      </c>
      <c r="D364" s="90">
        <f>Cenník[[#This Row],[Kód]]</f>
        <v>4933</v>
      </c>
      <c r="E364" s="100">
        <v>2.88</v>
      </c>
      <c r="F364" s="90"/>
      <c r="G364" s="90" t="s">
        <v>461</v>
      </c>
      <c r="H364" s="90"/>
      <c r="I364" s="101">
        <f>Cenník[[#This Row],[Kód]]</f>
        <v>4933</v>
      </c>
      <c r="J364" s="102">
        <f>SUM(Výskyt[[#This Row],[1]:[10]])</f>
        <v>0</v>
      </c>
      <c r="K364" s="102" t="str">
        <f>IFERROR(RANK(Výskyt[[#This Row],[kód-P]],Výskyt[kód-P],1),"")</f>
        <v/>
      </c>
      <c r="L364" s="102" t="str">
        <f>IF(Výskyt[[#This Row],[ks]]&gt;0,Výskyt[[#This Row],[Kód]],"")</f>
        <v/>
      </c>
      <c r="M364" s="102" t="str">
        <f>IFERROR(VLOOKUP(Výskyt[[#This Row],[Kód]],zostava1[],2,0),"")</f>
        <v/>
      </c>
      <c r="N364" s="102" t="str">
        <f>IFERROR(VLOOKUP(Výskyt[[#This Row],[Kód]],zostava2[],2,0),"")</f>
        <v/>
      </c>
      <c r="O364" s="102" t="str">
        <f>IFERROR(VLOOKUP(Výskyt[[#This Row],[Kód]],zostava3[],2,0),"")</f>
        <v/>
      </c>
      <c r="P364" s="102" t="str">
        <f>IFERROR(VLOOKUP(Výskyt[[#This Row],[Kód]],zostava4[],2,0),"")</f>
        <v/>
      </c>
      <c r="Q364" s="102" t="str">
        <f>IFERROR(VLOOKUP(Výskyt[[#This Row],[Kód]],zostava5[],2,0),"")</f>
        <v/>
      </c>
      <c r="R364" s="102" t="str">
        <f>IFERROR(VLOOKUP(Výskyt[[#This Row],[Kód]],zostava6[],2,0),"")</f>
        <v/>
      </c>
      <c r="S364" s="102" t="str">
        <f>IFERROR(VLOOKUP(Výskyt[[#This Row],[Kód]],zostava7[],2,0),"")</f>
        <v/>
      </c>
      <c r="T364" s="102" t="str">
        <f>IFERROR(VLOOKUP(Výskyt[[#This Row],[Kód]],zostava8[],2,0),"")</f>
        <v/>
      </c>
      <c r="U364" s="102" t="str">
        <f>IFERROR(VLOOKUP(Výskyt[[#This Row],[Kód]],zostava9[],2,0),"")</f>
        <v/>
      </c>
      <c r="V364" s="103" t="str">
        <f>IFERROR(VLOOKUP(Výskyt[[#This Row],[Kód]],zostava10[],2,0),"")</f>
        <v/>
      </c>
      <c r="W364" s="90"/>
    </row>
    <row r="365" spans="1:23" x14ac:dyDescent="0.35">
      <c r="A365" s="90"/>
      <c r="B365" s="99">
        <v>4934</v>
      </c>
      <c r="C365" s="90" t="s">
        <v>217</v>
      </c>
      <c r="D365" s="90">
        <f>Cenník[[#This Row],[Kód]]</f>
        <v>4934</v>
      </c>
      <c r="E365" s="100">
        <v>4.8</v>
      </c>
      <c r="F365" s="90"/>
      <c r="G365" s="90" t="s">
        <v>462</v>
      </c>
      <c r="H365" s="90"/>
      <c r="I365" s="101">
        <f>Cenník[[#This Row],[Kód]]</f>
        <v>4934</v>
      </c>
      <c r="J365" s="102">
        <f>SUM(Výskyt[[#This Row],[1]:[10]])</f>
        <v>0</v>
      </c>
      <c r="K365" s="102" t="str">
        <f>IFERROR(RANK(Výskyt[[#This Row],[kód-P]],Výskyt[kód-P],1),"")</f>
        <v/>
      </c>
      <c r="L365" s="102" t="str">
        <f>IF(Výskyt[[#This Row],[ks]]&gt;0,Výskyt[[#This Row],[Kód]],"")</f>
        <v/>
      </c>
      <c r="M365" s="102" t="str">
        <f>IFERROR(VLOOKUP(Výskyt[[#This Row],[Kód]],zostava1[],2,0),"")</f>
        <v/>
      </c>
      <c r="N365" s="102" t="str">
        <f>IFERROR(VLOOKUP(Výskyt[[#This Row],[Kód]],zostava2[],2,0),"")</f>
        <v/>
      </c>
      <c r="O365" s="102" t="str">
        <f>IFERROR(VLOOKUP(Výskyt[[#This Row],[Kód]],zostava3[],2,0),"")</f>
        <v/>
      </c>
      <c r="P365" s="102" t="str">
        <f>IFERROR(VLOOKUP(Výskyt[[#This Row],[Kód]],zostava4[],2,0),"")</f>
        <v/>
      </c>
      <c r="Q365" s="102" t="str">
        <f>IFERROR(VLOOKUP(Výskyt[[#This Row],[Kód]],zostava5[],2,0),"")</f>
        <v/>
      </c>
      <c r="R365" s="102" t="str">
        <f>IFERROR(VLOOKUP(Výskyt[[#This Row],[Kód]],zostava6[],2,0),"")</f>
        <v/>
      </c>
      <c r="S365" s="102" t="str">
        <f>IFERROR(VLOOKUP(Výskyt[[#This Row],[Kód]],zostava7[],2,0),"")</f>
        <v/>
      </c>
      <c r="T365" s="102" t="str">
        <f>IFERROR(VLOOKUP(Výskyt[[#This Row],[Kód]],zostava8[],2,0),"")</f>
        <v/>
      </c>
      <c r="U365" s="102" t="str">
        <f>IFERROR(VLOOKUP(Výskyt[[#This Row],[Kód]],zostava9[],2,0),"")</f>
        <v/>
      </c>
      <c r="V365" s="103" t="str">
        <f>IFERROR(VLOOKUP(Výskyt[[#This Row],[Kód]],zostava10[],2,0),"")</f>
        <v/>
      </c>
      <c r="W365" s="90"/>
    </row>
    <row r="366" spans="1:23" x14ac:dyDescent="0.35">
      <c r="A366" s="90"/>
      <c r="B366" s="99">
        <v>4935</v>
      </c>
      <c r="C366" s="90" t="s">
        <v>214</v>
      </c>
      <c r="D366" s="90">
        <f>Cenník[[#This Row],[Kód]]</f>
        <v>4935</v>
      </c>
      <c r="E366" s="100">
        <v>0.95</v>
      </c>
      <c r="F366" s="90"/>
      <c r="G366" s="90" t="s">
        <v>463</v>
      </c>
      <c r="H366" s="90"/>
      <c r="I366" s="101">
        <f>Cenník[[#This Row],[Kód]]</f>
        <v>4935</v>
      </c>
      <c r="J366" s="102">
        <f>SUM(Výskyt[[#This Row],[1]:[10]])</f>
        <v>0</v>
      </c>
      <c r="K366" s="102" t="str">
        <f>IFERROR(RANK(Výskyt[[#This Row],[kód-P]],Výskyt[kód-P],1),"")</f>
        <v/>
      </c>
      <c r="L366" s="102" t="str">
        <f>IF(Výskyt[[#This Row],[ks]]&gt;0,Výskyt[[#This Row],[Kód]],"")</f>
        <v/>
      </c>
      <c r="M366" s="102" t="str">
        <f>IFERROR(VLOOKUP(Výskyt[[#This Row],[Kód]],zostava1[],2,0),"")</f>
        <v/>
      </c>
      <c r="N366" s="102" t="str">
        <f>IFERROR(VLOOKUP(Výskyt[[#This Row],[Kód]],zostava2[],2,0),"")</f>
        <v/>
      </c>
      <c r="O366" s="102" t="str">
        <f>IFERROR(VLOOKUP(Výskyt[[#This Row],[Kód]],zostava3[],2,0),"")</f>
        <v/>
      </c>
      <c r="P366" s="102" t="str">
        <f>IFERROR(VLOOKUP(Výskyt[[#This Row],[Kód]],zostava4[],2,0),"")</f>
        <v/>
      </c>
      <c r="Q366" s="102" t="str">
        <f>IFERROR(VLOOKUP(Výskyt[[#This Row],[Kód]],zostava5[],2,0),"")</f>
        <v/>
      </c>
      <c r="R366" s="102" t="str">
        <f>IFERROR(VLOOKUP(Výskyt[[#This Row],[Kód]],zostava6[],2,0),"")</f>
        <v/>
      </c>
      <c r="S366" s="102" t="str">
        <f>IFERROR(VLOOKUP(Výskyt[[#This Row],[Kód]],zostava7[],2,0),"")</f>
        <v/>
      </c>
      <c r="T366" s="102" t="str">
        <f>IFERROR(VLOOKUP(Výskyt[[#This Row],[Kód]],zostava8[],2,0),"")</f>
        <v/>
      </c>
      <c r="U366" s="102" t="str">
        <f>IFERROR(VLOOKUP(Výskyt[[#This Row],[Kód]],zostava9[],2,0),"")</f>
        <v/>
      </c>
      <c r="V366" s="103" t="str">
        <f>IFERROR(VLOOKUP(Výskyt[[#This Row],[Kód]],zostava10[],2,0),"")</f>
        <v/>
      </c>
      <c r="W366" s="90"/>
    </row>
    <row r="367" spans="1:23" x14ac:dyDescent="0.35">
      <c r="A367" s="90"/>
      <c r="B367" s="99">
        <v>4936</v>
      </c>
      <c r="C367" s="90" t="s">
        <v>215</v>
      </c>
      <c r="D367" s="90">
        <f>Cenník[[#This Row],[Kód]]</f>
        <v>4936</v>
      </c>
      <c r="E367" s="100">
        <v>1.66</v>
      </c>
      <c r="F367" s="90"/>
      <c r="G367" s="90" t="s">
        <v>464</v>
      </c>
      <c r="H367" s="90"/>
      <c r="I367" s="101">
        <f>Cenník[[#This Row],[Kód]]</f>
        <v>4936</v>
      </c>
      <c r="J367" s="102">
        <f>SUM(Výskyt[[#This Row],[1]:[10]])</f>
        <v>0</v>
      </c>
      <c r="K367" s="102" t="str">
        <f>IFERROR(RANK(Výskyt[[#This Row],[kód-P]],Výskyt[kód-P],1),"")</f>
        <v/>
      </c>
      <c r="L367" s="102" t="str">
        <f>IF(Výskyt[[#This Row],[ks]]&gt;0,Výskyt[[#This Row],[Kód]],"")</f>
        <v/>
      </c>
      <c r="M367" s="102" t="str">
        <f>IFERROR(VLOOKUP(Výskyt[[#This Row],[Kód]],zostava1[],2,0),"")</f>
        <v/>
      </c>
      <c r="N367" s="102" t="str">
        <f>IFERROR(VLOOKUP(Výskyt[[#This Row],[Kód]],zostava2[],2,0),"")</f>
        <v/>
      </c>
      <c r="O367" s="102" t="str">
        <f>IFERROR(VLOOKUP(Výskyt[[#This Row],[Kód]],zostava3[],2,0),"")</f>
        <v/>
      </c>
      <c r="P367" s="102" t="str">
        <f>IFERROR(VLOOKUP(Výskyt[[#This Row],[Kód]],zostava4[],2,0),"")</f>
        <v/>
      </c>
      <c r="Q367" s="102" t="str">
        <f>IFERROR(VLOOKUP(Výskyt[[#This Row],[Kód]],zostava5[],2,0),"")</f>
        <v/>
      </c>
      <c r="R367" s="102" t="str">
        <f>IFERROR(VLOOKUP(Výskyt[[#This Row],[Kód]],zostava6[],2,0),"")</f>
        <v/>
      </c>
      <c r="S367" s="102" t="str">
        <f>IFERROR(VLOOKUP(Výskyt[[#This Row],[Kód]],zostava7[],2,0),"")</f>
        <v/>
      </c>
      <c r="T367" s="102" t="str">
        <f>IFERROR(VLOOKUP(Výskyt[[#This Row],[Kód]],zostava8[],2,0),"")</f>
        <v/>
      </c>
      <c r="U367" s="102" t="str">
        <f>IFERROR(VLOOKUP(Výskyt[[#This Row],[Kód]],zostava9[],2,0),"")</f>
        <v/>
      </c>
      <c r="V367" s="103" t="str">
        <f>IFERROR(VLOOKUP(Výskyt[[#This Row],[Kód]],zostava10[],2,0),"")</f>
        <v/>
      </c>
      <c r="W367" s="90"/>
    </row>
    <row r="368" spans="1:23" x14ac:dyDescent="0.35">
      <c r="A368" s="90"/>
      <c r="B368" s="99">
        <v>4960</v>
      </c>
      <c r="C368" s="90" t="s">
        <v>375</v>
      </c>
      <c r="D368" s="90">
        <f>Cenník[[#This Row],[Kód]]</f>
        <v>4960</v>
      </c>
      <c r="E368" s="100">
        <v>1.46</v>
      </c>
      <c r="F368" s="90"/>
      <c r="G368" s="90" t="s">
        <v>465</v>
      </c>
      <c r="H368" s="90"/>
      <c r="I368" s="101">
        <f>Cenník[[#This Row],[Kód]]</f>
        <v>4960</v>
      </c>
      <c r="J368" s="102">
        <f>SUM(Výskyt[[#This Row],[1]:[10]])</f>
        <v>0</v>
      </c>
      <c r="K368" s="102" t="str">
        <f>IFERROR(RANK(Výskyt[[#This Row],[kód-P]],Výskyt[kód-P],1),"")</f>
        <v/>
      </c>
      <c r="L368" s="102" t="str">
        <f>IF(Výskyt[[#This Row],[ks]]&gt;0,Výskyt[[#This Row],[Kód]],"")</f>
        <v/>
      </c>
      <c r="M368" s="102" t="str">
        <f>IFERROR(VLOOKUP(Výskyt[[#This Row],[Kód]],zostava1[],2,0),"")</f>
        <v/>
      </c>
      <c r="N368" s="102" t="str">
        <f>IFERROR(VLOOKUP(Výskyt[[#This Row],[Kód]],zostava2[],2,0),"")</f>
        <v/>
      </c>
      <c r="O368" s="102" t="str">
        <f>IFERROR(VLOOKUP(Výskyt[[#This Row],[Kód]],zostava3[],2,0),"")</f>
        <v/>
      </c>
      <c r="P368" s="102" t="str">
        <f>IFERROR(VLOOKUP(Výskyt[[#This Row],[Kód]],zostava4[],2,0),"")</f>
        <v/>
      </c>
      <c r="Q368" s="102" t="str">
        <f>IFERROR(VLOOKUP(Výskyt[[#This Row],[Kód]],zostava5[],2,0),"")</f>
        <v/>
      </c>
      <c r="R368" s="102" t="str">
        <f>IFERROR(VLOOKUP(Výskyt[[#This Row],[Kód]],zostava6[],2,0),"")</f>
        <v/>
      </c>
      <c r="S368" s="102" t="str">
        <f>IFERROR(VLOOKUP(Výskyt[[#This Row],[Kód]],zostava7[],2,0),"")</f>
        <v/>
      </c>
      <c r="T368" s="102" t="str">
        <f>IFERROR(VLOOKUP(Výskyt[[#This Row],[Kód]],zostava8[],2,0),"")</f>
        <v/>
      </c>
      <c r="U368" s="102" t="str">
        <f>IFERROR(VLOOKUP(Výskyt[[#This Row],[Kód]],zostava9[],2,0),"")</f>
        <v/>
      </c>
      <c r="V368" s="103" t="str">
        <f>IFERROR(VLOOKUP(Výskyt[[#This Row],[Kód]],zostava10[],2,0),"")</f>
        <v/>
      </c>
      <c r="W368" s="90"/>
    </row>
    <row r="369" spans="1:23" x14ac:dyDescent="0.35">
      <c r="A369" s="90"/>
      <c r="B369" s="99">
        <v>4961</v>
      </c>
      <c r="C369" s="90" t="s">
        <v>363</v>
      </c>
      <c r="D369" s="90">
        <f>Cenník[[#This Row],[Kód]]</f>
        <v>4961</v>
      </c>
      <c r="E369" s="100">
        <v>2.88</v>
      </c>
      <c r="F369" s="90"/>
      <c r="G369" s="90" t="s">
        <v>466</v>
      </c>
      <c r="H369" s="90"/>
      <c r="I369" s="101">
        <f>Cenník[[#This Row],[Kód]]</f>
        <v>4961</v>
      </c>
      <c r="J369" s="102">
        <f>SUM(Výskyt[[#This Row],[1]:[10]])</f>
        <v>0</v>
      </c>
      <c r="K369" s="102" t="str">
        <f>IFERROR(RANK(Výskyt[[#This Row],[kód-P]],Výskyt[kód-P],1),"")</f>
        <v/>
      </c>
      <c r="L369" s="102" t="str">
        <f>IF(Výskyt[[#This Row],[ks]]&gt;0,Výskyt[[#This Row],[Kód]],"")</f>
        <v/>
      </c>
      <c r="M369" s="102">
        <f>IFERROR(VLOOKUP(Výskyt[[#This Row],[Kód]],zostava1[],2,0),"")</f>
        <v>0</v>
      </c>
      <c r="N369" s="102" t="str">
        <f>IFERROR(VLOOKUP(Výskyt[[#This Row],[Kód]],zostava2[],2,0),"")</f>
        <v/>
      </c>
      <c r="O369" s="102" t="str">
        <f>IFERROR(VLOOKUP(Výskyt[[#This Row],[Kód]],zostava3[],2,0),"")</f>
        <v/>
      </c>
      <c r="P369" s="102" t="str">
        <f>IFERROR(VLOOKUP(Výskyt[[#This Row],[Kód]],zostava4[],2,0),"")</f>
        <v/>
      </c>
      <c r="Q369" s="102" t="str">
        <f>IFERROR(VLOOKUP(Výskyt[[#This Row],[Kód]],zostava5[],2,0),"")</f>
        <v/>
      </c>
      <c r="R369" s="102" t="str">
        <f>IFERROR(VLOOKUP(Výskyt[[#This Row],[Kód]],zostava6[],2,0),"")</f>
        <v/>
      </c>
      <c r="S369" s="102" t="str">
        <f>IFERROR(VLOOKUP(Výskyt[[#This Row],[Kód]],zostava7[],2,0),"")</f>
        <v/>
      </c>
      <c r="T369" s="102" t="str">
        <f>IFERROR(VLOOKUP(Výskyt[[#This Row],[Kód]],zostava8[],2,0),"")</f>
        <v/>
      </c>
      <c r="U369" s="102" t="str">
        <f>IFERROR(VLOOKUP(Výskyt[[#This Row],[Kód]],zostava9[],2,0),"")</f>
        <v/>
      </c>
      <c r="V369" s="103" t="str">
        <f>IFERROR(VLOOKUP(Výskyt[[#This Row],[Kód]],zostava10[],2,0),"")</f>
        <v/>
      </c>
      <c r="W369" s="90"/>
    </row>
    <row r="370" spans="1:23" x14ac:dyDescent="0.35">
      <c r="A370" s="90"/>
      <c r="B370" s="99">
        <v>4962</v>
      </c>
      <c r="C370" s="90" t="s">
        <v>367</v>
      </c>
      <c r="D370" s="90">
        <f>Cenník[[#This Row],[Kód]]</f>
        <v>4962</v>
      </c>
      <c r="E370" s="100">
        <v>4.3599999999999994</v>
      </c>
      <c r="F370" s="90"/>
      <c r="G370" s="90" t="s">
        <v>467</v>
      </c>
      <c r="H370" s="90"/>
      <c r="I370" s="101">
        <f>Cenník[[#This Row],[Kód]]</f>
        <v>4962</v>
      </c>
      <c r="J370" s="102">
        <f>SUM(Výskyt[[#This Row],[1]:[10]])</f>
        <v>0</v>
      </c>
      <c r="K370" s="102" t="str">
        <f>IFERROR(RANK(Výskyt[[#This Row],[kód-P]],Výskyt[kód-P],1),"")</f>
        <v/>
      </c>
      <c r="L370" s="102" t="str">
        <f>IF(Výskyt[[#This Row],[ks]]&gt;0,Výskyt[[#This Row],[Kód]],"")</f>
        <v/>
      </c>
      <c r="M370" s="102" t="str">
        <f>IFERROR(VLOOKUP(Výskyt[[#This Row],[Kód]],zostava1[],2,0),"")</f>
        <v/>
      </c>
      <c r="N370" s="102" t="str">
        <f>IFERROR(VLOOKUP(Výskyt[[#This Row],[Kód]],zostava2[],2,0),"")</f>
        <v/>
      </c>
      <c r="O370" s="102" t="str">
        <f>IFERROR(VLOOKUP(Výskyt[[#This Row],[Kód]],zostava3[],2,0),"")</f>
        <v/>
      </c>
      <c r="P370" s="102" t="str">
        <f>IFERROR(VLOOKUP(Výskyt[[#This Row],[Kód]],zostava4[],2,0),"")</f>
        <v/>
      </c>
      <c r="Q370" s="102" t="str">
        <f>IFERROR(VLOOKUP(Výskyt[[#This Row],[Kód]],zostava5[],2,0),"")</f>
        <v/>
      </c>
      <c r="R370" s="102" t="str">
        <f>IFERROR(VLOOKUP(Výskyt[[#This Row],[Kód]],zostava6[],2,0),"")</f>
        <v/>
      </c>
      <c r="S370" s="102" t="str">
        <f>IFERROR(VLOOKUP(Výskyt[[#This Row],[Kód]],zostava7[],2,0),"")</f>
        <v/>
      </c>
      <c r="T370" s="102" t="str">
        <f>IFERROR(VLOOKUP(Výskyt[[#This Row],[Kód]],zostava8[],2,0),"")</f>
        <v/>
      </c>
      <c r="U370" s="102" t="str">
        <f>IFERROR(VLOOKUP(Výskyt[[#This Row],[Kód]],zostava9[],2,0),"")</f>
        <v/>
      </c>
      <c r="V370" s="103" t="str">
        <f>IFERROR(VLOOKUP(Výskyt[[#This Row],[Kód]],zostava10[],2,0),"")</f>
        <v/>
      </c>
      <c r="W370" s="90"/>
    </row>
    <row r="371" spans="1:23" x14ac:dyDescent="0.35">
      <c r="A371" s="90"/>
      <c r="B371" s="99">
        <v>4963</v>
      </c>
      <c r="C371" s="90" t="s">
        <v>371</v>
      </c>
      <c r="D371" s="90">
        <f>Cenník[[#This Row],[Kód]]</f>
        <v>4963</v>
      </c>
      <c r="E371" s="100">
        <v>5.76</v>
      </c>
      <c r="F371" s="90"/>
      <c r="G371" s="90" t="s">
        <v>468</v>
      </c>
      <c r="H371" s="90"/>
      <c r="I371" s="101">
        <f>Cenník[[#This Row],[Kód]]</f>
        <v>4963</v>
      </c>
      <c r="J371" s="102">
        <f>SUM(Výskyt[[#This Row],[1]:[10]])</f>
        <v>0</v>
      </c>
      <c r="K371" s="102" t="str">
        <f>IFERROR(RANK(Výskyt[[#This Row],[kód-P]],Výskyt[kód-P],1),"")</f>
        <v/>
      </c>
      <c r="L371" s="102" t="str">
        <f>IF(Výskyt[[#This Row],[ks]]&gt;0,Výskyt[[#This Row],[Kód]],"")</f>
        <v/>
      </c>
      <c r="M371" s="102" t="str">
        <f>IFERROR(VLOOKUP(Výskyt[[#This Row],[Kód]],zostava1[],2,0),"")</f>
        <v/>
      </c>
      <c r="N371" s="102" t="str">
        <f>IFERROR(VLOOKUP(Výskyt[[#This Row],[Kód]],zostava2[],2,0),"")</f>
        <v/>
      </c>
      <c r="O371" s="102" t="str">
        <f>IFERROR(VLOOKUP(Výskyt[[#This Row],[Kód]],zostava3[],2,0),"")</f>
        <v/>
      </c>
      <c r="P371" s="102" t="str">
        <f>IFERROR(VLOOKUP(Výskyt[[#This Row],[Kód]],zostava4[],2,0),"")</f>
        <v/>
      </c>
      <c r="Q371" s="102" t="str">
        <f>IFERROR(VLOOKUP(Výskyt[[#This Row],[Kód]],zostava5[],2,0),"")</f>
        <v/>
      </c>
      <c r="R371" s="102" t="str">
        <f>IFERROR(VLOOKUP(Výskyt[[#This Row],[Kód]],zostava6[],2,0),"")</f>
        <v/>
      </c>
      <c r="S371" s="102" t="str">
        <f>IFERROR(VLOOKUP(Výskyt[[#This Row],[Kód]],zostava7[],2,0),"")</f>
        <v/>
      </c>
      <c r="T371" s="102" t="str">
        <f>IFERROR(VLOOKUP(Výskyt[[#This Row],[Kód]],zostava8[],2,0),"")</f>
        <v/>
      </c>
      <c r="U371" s="102" t="str">
        <f>IFERROR(VLOOKUP(Výskyt[[#This Row],[Kód]],zostava9[],2,0),"")</f>
        <v/>
      </c>
      <c r="V371" s="103" t="str">
        <f>IFERROR(VLOOKUP(Výskyt[[#This Row],[Kód]],zostava10[],2,0),"")</f>
        <v/>
      </c>
      <c r="W371" s="90"/>
    </row>
    <row r="372" spans="1:23" x14ac:dyDescent="0.35">
      <c r="A372" s="90"/>
      <c r="B372" s="99">
        <v>4964</v>
      </c>
      <c r="C372" s="90" t="s">
        <v>373</v>
      </c>
      <c r="D372" s="90">
        <f>Cenník[[#This Row],[Kód]]</f>
        <v>4964</v>
      </c>
      <c r="E372" s="100">
        <v>8.64</v>
      </c>
      <c r="F372" s="90"/>
      <c r="G372" s="90" t="s">
        <v>194</v>
      </c>
      <c r="H372" s="90"/>
      <c r="I372" s="101">
        <f>Cenník[[#This Row],[Kód]]</f>
        <v>4964</v>
      </c>
      <c r="J372" s="102">
        <f>SUM(Výskyt[[#This Row],[1]:[10]])</f>
        <v>0</v>
      </c>
      <c r="K372" s="102" t="str">
        <f>IFERROR(RANK(Výskyt[[#This Row],[kód-P]],Výskyt[kód-P],1),"")</f>
        <v/>
      </c>
      <c r="L372" s="102" t="str">
        <f>IF(Výskyt[[#This Row],[ks]]&gt;0,Výskyt[[#This Row],[Kód]],"")</f>
        <v/>
      </c>
      <c r="M372" s="102" t="str">
        <f>IFERROR(VLOOKUP(Výskyt[[#This Row],[Kód]],zostava1[],2,0),"")</f>
        <v/>
      </c>
      <c r="N372" s="102" t="str">
        <f>IFERROR(VLOOKUP(Výskyt[[#This Row],[Kód]],zostava2[],2,0),"")</f>
        <v/>
      </c>
      <c r="O372" s="102" t="str">
        <f>IFERROR(VLOOKUP(Výskyt[[#This Row],[Kód]],zostava3[],2,0),"")</f>
        <v/>
      </c>
      <c r="P372" s="102" t="str">
        <f>IFERROR(VLOOKUP(Výskyt[[#This Row],[Kód]],zostava4[],2,0),"")</f>
        <v/>
      </c>
      <c r="Q372" s="102" t="str">
        <f>IFERROR(VLOOKUP(Výskyt[[#This Row],[Kód]],zostava5[],2,0),"")</f>
        <v/>
      </c>
      <c r="R372" s="102" t="str">
        <f>IFERROR(VLOOKUP(Výskyt[[#This Row],[Kód]],zostava6[],2,0),"")</f>
        <v/>
      </c>
      <c r="S372" s="102" t="str">
        <f>IFERROR(VLOOKUP(Výskyt[[#This Row],[Kód]],zostava7[],2,0),"")</f>
        <v/>
      </c>
      <c r="T372" s="102" t="str">
        <f>IFERROR(VLOOKUP(Výskyt[[#This Row],[Kód]],zostava8[],2,0),"")</f>
        <v/>
      </c>
      <c r="U372" s="102" t="str">
        <f>IFERROR(VLOOKUP(Výskyt[[#This Row],[Kód]],zostava9[],2,0),"")</f>
        <v/>
      </c>
      <c r="V372" s="103" t="str">
        <f>IFERROR(VLOOKUP(Výskyt[[#This Row],[Kód]],zostava10[],2,0),"")</f>
        <v/>
      </c>
      <c r="W372" s="90"/>
    </row>
    <row r="373" spans="1:23" x14ac:dyDescent="0.35">
      <c r="A373" s="90"/>
      <c r="B373" s="99">
        <v>4965</v>
      </c>
      <c r="C373" s="90" t="s">
        <v>374</v>
      </c>
      <c r="D373" s="90">
        <f>Cenník[[#This Row],[Kód]]</f>
        <v>4965</v>
      </c>
      <c r="E373" s="100">
        <v>11.45</v>
      </c>
      <c r="F373" s="90"/>
      <c r="G373" s="90" t="s">
        <v>206</v>
      </c>
      <c r="H373" s="90"/>
      <c r="I373" s="101">
        <f>Cenník[[#This Row],[Kód]]</f>
        <v>4965</v>
      </c>
      <c r="J373" s="102">
        <f>SUM(Výskyt[[#This Row],[1]:[10]])</f>
        <v>0</v>
      </c>
      <c r="K373" s="102" t="str">
        <f>IFERROR(RANK(Výskyt[[#This Row],[kód-P]],Výskyt[kód-P],1),"")</f>
        <v/>
      </c>
      <c r="L373" s="102" t="str">
        <f>IF(Výskyt[[#This Row],[ks]]&gt;0,Výskyt[[#This Row],[Kód]],"")</f>
        <v/>
      </c>
      <c r="M373" s="102" t="str">
        <f>IFERROR(VLOOKUP(Výskyt[[#This Row],[Kód]],zostava1[],2,0),"")</f>
        <v/>
      </c>
      <c r="N373" s="102" t="str">
        <f>IFERROR(VLOOKUP(Výskyt[[#This Row],[Kód]],zostava2[],2,0),"")</f>
        <v/>
      </c>
      <c r="O373" s="102" t="str">
        <f>IFERROR(VLOOKUP(Výskyt[[#This Row],[Kód]],zostava3[],2,0),"")</f>
        <v/>
      </c>
      <c r="P373" s="102" t="str">
        <f>IFERROR(VLOOKUP(Výskyt[[#This Row],[Kód]],zostava4[],2,0),"")</f>
        <v/>
      </c>
      <c r="Q373" s="102" t="str">
        <f>IFERROR(VLOOKUP(Výskyt[[#This Row],[Kód]],zostava5[],2,0),"")</f>
        <v/>
      </c>
      <c r="R373" s="102" t="str">
        <f>IFERROR(VLOOKUP(Výskyt[[#This Row],[Kód]],zostava6[],2,0),"")</f>
        <v/>
      </c>
      <c r="S373" s="102" t="str">
        <f>IFERROR(VLOOKUP(Výskyt[[#This Row],[Kód]],zostava7[],2,0),"")</f>
        <v/>
      </c>
      <c r="T373" s="102" t="str">
        <f>IFERROR(VLOOKUP(Výskyt[[#This Row],[Kód]],zostava8[],2,0),"")</f>
        <v/>
      </c>
      <c r="U373" s="102" t="str">
        <f>IFERROR(VLOOKUP(Výskyt[[#This Row],[Kód]],zostava9[],2,0),"")</f>
        <v/>
      </c>
      <c r="V373" s="103" t="str">
        <f>IFERROR(VLOOKUP(Výskyt[[#This Row],[Kód]],zostava10[],2,0),"")</f>
        <v/>
      </c>
      <c r="W373" s="90"/>
    </row>
    <row r="374" spans="1:23" x14ac:dyDescent="0.35">
      <c r="A374" s="90"/>
      <c r="B374" s="99">
        <v>4966</v>
      </c>
      <c r="C374" s="90" t="s">
        <v>365</v>
      </c>
      <c r="D374" s="90">
        <f>Cenník[[#This Row],[Kód]]</f>
        <v>4966</v>
      </c>
      <c r="E374" s="100">
        <v>5.26</v>
      </c>
      <c r="F374" s="90"/>
      <c r="G374" s="90" t="s">
        <v>202</v>
      </c>
      <c r="H374" s="90"/>
      <c r="I374" s="101">
        <f>Cenník[[#This Row],[Kód]]</f>
        <v>4966</v>
      </c>
      <c r="J374" s="102">
        <f>SUM(Výskyt[[#This Row],[1]:[10]])</f>
        <v>0</v>
      </c>
      <c r="K374" s="102" t="str">
        <f>IFERROR(RANK(Výskyt[[#This Row],[kód-P]],Výskyt[kód-P],1),"")</f>
        <v/>
      </c>
      <c r="L374" s="102" t="str">
        <f>IF(Výskyt[[#This Row],[ks]]&gt;0,Výskyt[[#This Row],[Kód]],"")</f>
        <v/>
      </c>
      <c r="M374" s="102" t="str">
        <f>IFERROR(VLOOKUP(Výskyt[[#This Row],[Kód]],zostava1[],2,0),"")</f>
        <v/>
      </c>
      <c r="N374" s="102" t="str">
        <f>IFERROR(VLOOKUP(Výskyt[[#This Row],[Kód]],zostava2[],2,0),"")</f>
        <v/>
      </c>
      <c r="O374" s="102" t="str">
        <f>IFERROR(VLOOKUP(Výskyt[[#This Row],[Kód]],zostava3[],2,0),"")</f>
        <v/>
      </c>
      <c r="P374" s="102" t="str">
        <f>IFERROR(VLOOKUP(Výskyt[[#This Row],[Kód]],zostava4[],2,0),"")</f>
        <v/>
      </c>
      <c r="Q374" s="102" t="str">
        <f>IFERROR(VLOOKUP(Výskyt[[#This Row],[Kód]],zostava5[],2,0),"")</f>
        <v/>
      </c>
      <c r="R374" s="102" t="str">
        <f>IFERROR(VLOOKUP(Výskyt[[#This Row],[Kód]],zostava6[],2,0),"")</f>
        <v/>
      </c>
      <c r="S374" s="102" t="str">
        <f>IFERROR(VLOOKUP(Výskyt[[#This Row],[Kód]],zostava7[],2,0),"")</f>
        <v/>
      </c>
      <c r="T374" s="102" t="str">
        <f>IFERROR(VLOOKUP(Výskyt[[#This Row],[Kód]],zostava8[],2,0),"")</f>
        <v/>
      </c>
      <c r="U374" s="102" t="str">
        <f>IFERROR(VLOOKUP(Výskyt[[#This Row],[Kód]],zostava9[],2,0),"")</f>
        <v/>
      </c>
      <c r="V374" s="103" t="str">
        <f>IFERROR(VLOOKUP(Výskyt[[#This Row],[Kód]],zostava10[],2,0),"")</f>
        <v/>
      </c>
      <c r="W374" s="90"/>
    </row>
    <row r="375" spans="1:23" x14ac:dyDescent="0.35">
      <c r="A375" s="90"/>
      <c r="B375" s="99">
        <v>4967</v>
      </c>
      <c r="C375" s="90" t="s">
        <v>369</v>
      </c>
      <c r="D375" s="90">
        <f>Cenník[[#This Row],[Kód]]</f>
        <v>4967</v>
      </c>
      <c r="E375" s="100">
        <v>8.36</v>
      </c>
      <c r="F375" s="90"/>
      <c r="G375" s="90" t="s">
        <v>210</v>
      </c>
      <c r="H375" s="90"/>
      <c r="I375" s="101">
        <f>Cenník[[#This Row],[Kód]]</f>
        <v>4967</v>
      </c>
      <c r="J375" s="102">
        <f>SUM(Výskyt[[#This Row],[1]:[10]])</f>
        <v>0</v>
      </c>
      <c r="K375" s="102" t="str">
        <f>IFERROR(RANK(Výskyt[[#This Row],[kód-P]],Výskyt[kód-P],1),"")</f>
        <v/>
      </c>
      <c r="L375" s="102" t="str">
        <f>IF(Výskyt[[#This Row],[ks]]&gt;0,Výskyt[[#This Row],[Kód]],"")</f>
        <v/>
      </c>
      <c r="M375" s="102" t="str">
        <f>IFERROR(VLOOKUP(Výskyt[[#This Row],[Kód]],zostava1[],2,0),"")</f>
        <v/>
      </c>
      <c r="N375" s="102" t="str">
        <f>IFERROR(VLOOKUP(Výskyt[[#This Row],[Kód]],zostava2[],2,0),"")</f>
        <v/>
      </c>
      <c r="O375" s="102" t="str">
        <f>IFERROR(VLOOKUP(Výskyt[[#This Row],[Kód]],zostava3[],2,0),"")</f>
        <v/>
      </c>
      <c r="P375" s="102" t="str">
        <f>IFERROR(VLOOKUP(Výskyt[[#This Row],[Kód]],zostava4[],2,0),"")</f>
        <v/>
      </c>
      <c r="Q375" s="102" t="str">
        <f>IFERROR(VLOOKUP(Výskyt[[#This Row],[Kód]],zostava5[],2,0),"")</f>
        <v/>
      </c>
      <c r="R375" s="102" t="str">
        <f>IFERROR(VLOOKUP(Výskyt[[#This Row],[Kód]],zostava6[],2,0),"")</f>
        <v/>
      </c>
      <c r="S375" s="102" t="str">
        <f>IFERROR(VLOOKUP(Výskyt[[#This Row],[Kód]],zostava7[],2,0),"")</f>
        <v/>
      </c>
      <c r="T375" s="102" t="str">
        <f>IFERROR(VLOOKUP(Výskyt[[#This Row],[Kód]],zostava8[],2,0),"")</f>
        <v/>
      </c>
      <c r="U375" s="102" t="str">
        <f>IFERROR(VLOOKUP(Výskyt[[#This Row],[Kód]],zostava9[],2,0),"")</f>
        <v/>
      </c>
      <c r="V375" s="103" t="str">
        <f>IFERROR(VLOOKUP(Výskyt[[#This Row],[Kód]],zostava10[],2,0),"")</f>
        <v/>
      </c>
      <c r="W375" s="90"/>
    </row>
    <row r="376" spans="1:23" x14ac:dyDescent="0.35">
      <c r="A376" s="90"/>
      <c r="B376" s="99">
        <v>4968</v>
      </c>
      <c r="C376" s="90" t="s">
        <v>372</v>
      </c>
      <c r="D376" s="90">
        <f>Cenník[[#This Row],[Kód]]</f>
        <v>4968</v>
      </c>
      <c r="E376" s="100">
        <v>11.24</v>
      </c>
      <c r="F376" s="90"/>
      <c r="G376" s="90" t="s">
        <v>469</v>
      </c>
      <c r="H376" s="90"/>
      <c r="I376" s="101">
        <f>Cenník[[#This Row],[Kód]]</f>
        <v>4968</v>
      </c>
      <c r="J376" s="102">
        <f>SUM(Výskyt[[#This Row],[1]:[10]])</f>
        <v>0</v>
      </c>
      <c r="K376" s="102" t="str">
        <f>IFERROR(RANK(Výskyt[[#This Row],[kód-P]],Výskyt[kód-P],1),"")</f>
        <v/>
      </c>
      <c r="L376" s="102" t="str">
        <f>IF(Výskyt[[#This Row],[ks]]&gt;0,Výskyt[[#This Row],[Kód]],"")</f>
        <v/>
      </c>
      <c r="M376" s="102" t="str">
        <f>IFERROR(VLOOKUP(Výskyt[[#This Row],[Kód]],zostava1[],2,0),"")</f>
        <v/>
      </c>
      <c r="N376" s="102" t="str">
        <f>IFERROR(VLOOKUP(Výskyt[[#This Row],[Kód]],zostava2[],2,0),"")</f>
        <v/>
      </c>
      <c r="O376" s="102" t="str">
        <f>IFERROR(VLOOKUP(Výskyt[[#This Row],[Kód]],zostava3[],2,0),"")</f>
        <v/>
      </c>
      <c r="P376" s="102" t="str">
        <f>IFERROR(VLOOKUP(Výskyt[[#This Row],[Kód]],zostava4[],2,0),"")</f>
        <v/>
      </c>
      <c r="Q376" s="102" t="str">
        <f>IFERROR(VLOOKUP(Výskyt[[#This Row],[Kód]],zostava5[],2,0),"")</f>
        <v/>
      </c>
      <c r="R376" s="102" t="str">
        <f>IFERROR(VLOOKUP(Výskyt[[#This Row],[Kód]],zostava6[],2,0),"")</f>
        <v/>
      </c>
      <c r="S376" s="102" t="str">
        <f>IFERROR(VLOOKUP(Výskyt[[#This Row],[Kód]],zostava7[],2,0),"")</f>
        <v/>
      </c>
      <c r="T376" s="102" t="str">
        <f>IFERROR(VLOOKUP(Výskyt[[#This Row],[Kód]],zostava8[],2,0),"")</f>
        <v/>
      </c>
      <c r="U376" s="102" t="str">
        <f>IFERROR(VLOOKUP(Výskyt[[#This Row],[Kód]],zostava9[],2,0),"")</f>
        <v/>
      </c>
      <c r="V376" s="103" t="str">
        <f>IFERROR(VLOOKUP(Výskyt[[#This Row],[Kód]],zostava10[],2,0),"")</f>
        <v/>
      </c>
      <c r="W376" s="90"/>
    </row>
    <row r="377" spans="1:23" x14ac:dyDescent="0.35">
      <c r="A377" s="90"/>
      <c r="B377" s="99">
        <v>4969</v>
      </c>
      <c r="C377" s="90" t="s">
        <v>347</v>
      </c>
      <c r="D377" s="90">
        <f>Cenník[[#This Row],[Kód]]</f>
        <v>4969</v>
      </c>
      <c r="E377" s="100">
        <v>0.68</v>
      </c>
      <c r="F377" s="90"/>
      <c r="G377" s="90" t="s">
        <v>470</v>
      </c>
      <c r="H377" s="90"/>
      <c r="I377" s="101">
        <f>Cenník[[#This Row],[Kód]]</f>
        <v>4969</v>
      </c>
      <c r="J377" s="102">
        <f>SUM(Výskyt[[#This Row],[1]:[10]])</f>
        <v>0</v>
      </c>
      <c r="K377" s="102" t="str">
        <f>IFERROR(RANK(Výskyt[[#This Row],[kód-P]],Výskyt[kód-P],1),"")</f>
        <v/>
      </c>
      <c r="L377" s="102" t="str">
        <f>IF(Výskyt[[#This Row],[ks]]&gt;0,Výskyt[[#This Row],[Kód]],"")</f>
        <v/>
      </c>
      <c r="M377" s="102" t="str">
        <f>IFERROR(VLOOKUP(Výskyt[[#This Row],[Kód]],zostava1[],2,0),"")</f>
        <v/>
      </c>
      <c r="N377" s="102" t="str">
        <f>IFERROR(VLOOKUP(Výskyt[[#This Row],[Kód]],zostava2[],2,0),"")</f>
        <v/>
      </c>
      <c r="O377" s="102" t="str">
        <f>IFERROR(VLOOKUP(Výskyt[[#This Row],[Kód]],zostava3[],2,0),"")</f>
        <v/>
      </c>
      <c r="P377" s="102" t="str">
        <f>IFERROR(VLOOKUP(Výskyt[[#This Row],[Kód]],zostava4[],2,0),"")</f>
        <v/>
      </c>
      <c r="Q377" s="102" t="str">
        <f>IFERROR(VLOOKUP(Výskyt[[#This Row],[Kód]],zostava5[],2,0),"")</f>
        <v/>
      </c>
      <c r="R377" s="102" t="str">
        <f>IFERROR(VLOOKUP(Výskyt[[#This Row],[Kód]],zostava6[],2,0),"")</f>
        <v/>
      </c>
      <c r="S377" s="102" t="str">
        <f>IFERROR(VLOOKUP(Výskyt[[#This Row],[Kód]],zostava7[],2,0),"")</f>
        <v/>
      </c>
      <c r="T377" s="102" t="str">
        <f>IFERROR(VLOOKUP(Výskyt[[#This Row],[Kód]],zostava8[],2,0),"")</f>
        <v/>
      </c>
      <c r="U377" s="102" t="str">
        <f>IFERROR(VLOOKUP(Výskyt[[#This Row],[Kód]],zostava9[],2,0),"")</f>
        <v/>
      </c>
      <c r="V377" s="103" t="str">
        <f>IFERROR(VLOOKUP(Výskyt[[#This Row],[Kód]],zostava10[],2,0),"")</f>
        <v/>
      </c>
      <c r="W377" s="90"/>
    </row>
    <row r="378" spans="1:23" x14ac:dyDescent="0.35">
      <c r="A378" s="90"/>
      <c r="B378" s="99">
        <v>4970</v>
      </c>
      <c r="C378" s="90" t="s">
        <v>343</v>
      </c>
      <c r="D378" s="90">
        <f>Cenník[[#This Row],[Kód]]</f>
        <v>4970</v>
      </c>
      <c r="E378" s="100">
        <v>0.68</v>
      </c>
      <c r="F378" s="90"/>
      <c r="G378" s="90" t="s">
        <v>471</v>
      </c>
      <c r="H378" s="90"/>
      <c r="I378" s="101">
        <f>Cenník[[#This Row],[Kód]]</f>
        <v>4970</v>
      </c>
      <c r="J378" s="102">
        <f>SUM(Výskyt[[#This Row],[1]:[10]])</f>
        <v>0</v>
      </c>
      <c r="K378" s="102" t="str">
        <f>IFERROR(RANK(Výskyt[[#This Row],[kód-P]],Výskyt[kód-P],1),"")</f>
        <v/>
      </c>
      <c r="L378" s="102" t="str">
        <f>IF(Výskyt[[#This Row],[ks]]&gt;0,Výskyt[[#This Row],[Kód]],"")</f>
        <v/>
      </c>
      <c r="M378" s="102" t="str">
        <f>IFERROR(VLOOKUP(Výskyt[[#This Row],[Kód]],zostava1[],2,0),"")</f>
        <v/>
      </c>
      <c r="N378" s="102" t="str">
        <f>IFERROR(VLOOKUP(Výskyt[[#This Row],[Kód]],zostava2[],2,0),"")</f>
        <v/>
      </c>
      <c r="O378" s="102" t="str">
        <f>IFERROR(VLOOKUP(Výskyt[[#This Row],[Kód]],zostava3[],2,0),"")</f>
        <v/>
      </c>
      <c r="P378" s="102" t="str">
        <f>IFERROR(VLOOKUP(Výskyt[[#This Row],[Kód]],zostava4[],2,0),"")</f>
        <v/>
      </c>
      <c r="Q378" s="102" t="str">
        <f>IFERROR(VLOOKUP(Výskyt[[#This Row],[Kód]],zostava5[],2,0),"")</f>
        <v/>
      </c>
      <c r="R378" s="102" t="str">
        <f>IFERROR(VLOOKUP(Výskyt[[#This Row],[Kód]],zostava6[],2,0),"")</f>
        <v/>
      </c>
      <c r="S378" s="102" t="str">
        <f>IFERROR(VLOOKUP(Výskyt[[#This Row],[Kód]],zostava7[],2,0),"")</f>
        <v/>
      </c>
      <c r="T378" s="102" t="str">
        <f>IFERROR(VLOOKUP(Výskyt[[#This Row],[Kód]],zostava8[],2,0),"")</f>
        <v/>
      </c>
      <c r="U378" s="102" t="str">
        <f>IFERROR(VLOOKUP(Výskyt[[#This Row],[Kód]],zostava9[],2,0),"")</f>
        <v/>
      </c>
      <c r="V378" s="103" t="str">
        <f>IFERROR(VLOOKUP(Výskyt[[#This Row],[Kód]],zostava10[],2,0),"")</f>
        <v/>
      </c>
      <c r="W378" s="90"/>
    </row>
    <row r="379" spans="1:23" x14ac:dyDescent="0.35">
      <c r="A379" s="90"/>
      <c r="B379" s="99">
        <v>4971</v>
      </c>
      <c r="C379" s="90" t="s">
        <v>339</v>
      </c>
      <c r="D379" s="90">
        <f>Cenník[[#This Row],[Kód]]</f>
        <v>4971</v>
      </c>
      <c r="E379" s="100">
        <v>0.68</v>
      </c>
      <c r="F379" s="90"/>
      <c r="G379" s="90" t="s">
        <v>472</v>
      </c>
      <c r="H379" s="90"/>
      <c r="I379" s="101">
        <f>Cenník[[#This Row],[Kód]]</f>
        <v>4971</v>
      </c>
      <c r="J379" s="102">
        <f>SUM(Výskyt[[#This Row],[1]:[10]])</f>
        <v>0</v>
      </c>
      <c r="K379" s="102" t="str">
        <f>IFERROR(RANK(Výskyt[[#This Row],[kód-P]],Výskyt[kód-P],1),"")</f>
        <v/>
      </c>
      <c r="L379" s="102" t="str">
        <f>IF(Výskyt[[#This Row],[ks]]&gt;0,Výskyt[[#This Row],[Kód]],"")</f>
        <v/>
      </c>
      <c r="M379" s="102" t="str">
        <f>IFERROR(VLOOKUP(Výskyt[[#This Row],[Kód]],zostava1[],2,0),"")</f>
        <v/>
      </c>
      <c r="N379" s="102" t="str">
        <f>IFERROR(VLOOKUP(Výskyt[[#This Row],[Kód]],zostava2[],2,0),"")</f>
        <v/>
      </c>
      <c r="O379" s="102" t="str">
        <f>IFERROR(VLOOKUP(Výskyt[[#This Row],[Kód]],zostava3[],2,0),"")</f>
        <v/>
      </c>
      <c r="P379" s="102" t="str">
        <f>IFERROR(VLOOKUP(Výskyt[[#This Row],[Kód]],zostava4[],2,0),"")</f>
        <v/>
      </c>
      <c r="Q379" s="102" t="str">
        <f>IFERROR(VLOOKUP(Výskyt[[#This Row],[Kód]],zostava5[],2,0),"")</f>
        <v/>
      </c>
      <c r="R379" s="102" t="str">
        <f>IFERROR(VLOOKUP(Výskyt[[#This Row],[Kód]],zostava6[],2,0),"")</f>
        <v/>
      </c>
      <c r="S379" s="102" t="str">
        <f>IFERROR(VLOOKUP(Výskyt[[#This Row],[Kód]],zostava7[],2,0),"")</f>
        <v/>
      </c>
      <c r="T379" s="102" t="str">
        <f>IFERROR(VLOOKUP(Výskyt[[#This Row],[Kód]],zostava8[],2,0),"")</f>
        <v/>
      </c>
      <c r="U379" s="102" t="str">
        <f>IFERROR(VLOOKUP(Výskyt[[#This Row],[Kód]],zostava9[],2,0),"")</f>
        <v/>
      </c>
      <c r="V379" s="103" t="str">
        <f>IFERROR(VLOOKUP(Výskyt[[#This Row],[Kód]],zostava10[],2,0),"")</f>
        <v/>
      </c>
      <c r="W379" s="90"/>
    </row>
    <row r="380" spans="1:23" x14ac:dyDescent="0.35">
      <c r="A380" s="90"/>
      <c r="B380" s="99">
        <v>4972</v>
      </c>
      <c r="C380" s="90" t="s">
        <v>341</v>
      </c>
      <c r="D380" s="90">
        <f>Cenník[[#This Row],[Kód]]</f>
        <v>4972</v>
      </c>
      <c r="E380" s="100">
        <v>0.68</v>
      </c>
      <c r="F380" s="90"/>
      <c r="G380" s="90" t="s">
        <v>473</v>
      </c>
      <c r="H380" s="90"/>
      <c r="I380" s="101">
        <f>Cenník[[#This Row],[Kód]]</f>
        <v>4972</v>
      </c>
      <c r="J380" s="102">
        <f>SUM(Výskyt[[#This Row],[1]:[10]])</f>
        <v>0</v>
      </c>
      <c r="K380" s="102" t="str">
        <f>IFERROR(RANK(Výskyt[[#This Row],[kód-P]],Výskyt[kód-P],1),"")</f>
        <v/>
      </c>
      <c r="L380" s="102" t="str">
        <f>IF(Výskyt[[#This Row],[ks]]&gt;0,Výskyt[[#This Row],[Kód]],"")</f>
        <v/>
      </c>
      <c r="M380" s="102" t="str">
        <f>IFERROR(VLOOKUP(Výskyt[[#This Row],[Kód]],zostava1[],2,0),"")</f>
        <v/>
      </c>
      <c r="N380" s="102" t="str">
        <f>IFERROR(VLOOKUP(Výskyt[[#This Row],[Kód]],zostava2[],2,0),"")</f>
        <v/>
      </c>
      <c r="O380" s="102" t="str">
        <f>IFERROR(VLOOKUP(Výskyt[[#This Row],[Kód]],zostava3[],2,0),"")</f>
        <v/>
      </c>
      <c r="P380" s="102" t="str">
        <f>IFERROR(VLOOKUP(Výskyt[[#This Row],[Kód]],zostava4[],2,0),"")</f>
        <v/>
      </c>
      <c r="Q380" s="102" t="str">
        <f>IFERROR(VLOOKUP(Výskyt[[#This Row],[Kód]],zostava5[],2,0),"")</f>
        <v/>
      </c>
      <c r="R380" s="102" t="str">
        <f>IFERROR(VLOOKUP(Výskyt[[#This Row],[Kód]],zostava6[],2,0),"")</f>
        <v/>
      </c>
      <c r="S380" s="102" t="str">
        <f>IFERROR(VLOOKUP(Výskyt[[#This Row],[Kód]],zostava7[],2,0),"")</f>
        <v/>
      </c>
      <c r="T380" s="102" t="str">
        <f>IFERROR(VLOOKUP(Výskyt[[#This Row],[Kód]],zostava8[],2,0),"")</f>
        <v/>
      </c>
      <c r="U380" s="102" t="str">
        <f>IFERROR(VLOOKUP(Výskyt[[#This Row],[Kód]],zostava9[],2,0),"")</f>
        <v/>
      </c>
      <c r="V380" s="103" t="str">
        <f>IFERROR(VLOOKUP(Výskyt[[#This Row],[Kód]],zostava10[],2,0),"")</f>
        <v/>
      </c>
      <c r="W380" s="90"/>
    </row>
    <row r="381" spans="1:23" x14ac:dyDescent="0.35">
      <c r="A381" s="90"/>
      <c r="B381" s="99">
        <v>4973</v>
      </c>
      <c r="C381" s="90" t="s">
        <v>338</v>
      </c>
      <c r="D381" s="90">
        <f>Cenník[[#This Row],[Kód]]</f>
        <v>4973</v>
      </c>
      <c r="E381" s="100">
        <v>0.68</v>
      </c>
      <c r="F381" s="90"/>
      <c r="G381" s="90" t="s">
        <v>474</v>
      </c>
      <c r="H381" s="90"/>
      <c r="I381" s="101">
        <f>Cenník[[#This Row],[Kód]]</f>
        <v>4973</v>
      </c>
      <c r="J381" s="102">
        <f>SUM(Výskyt[[#This Row],[1]:[10]])</f>
        <v>0</v>
      </c>
      <c r="K381" s="102" t="str">
        <f>IFERROR(RANK(Výskyt[[#This Row],[kód-P]],Výskyt[kód-P],1),"")</f>
        <v/>
      </c>
      <c r="L381" s="102" t="str">
        <f>IF(Výskyt[[#This Row],[ks]]&gt;0,Výskyt[[#This Row],[Kód]],"")</f>
        <v/>
      </c>
      <c r="M381" s="102" t="str">
        <f>IFERROR(VLOOKUP(Výskyt[[#This Row],[Kód]],zostava1[],2,0),"")</f>
        <v/>
      </c>
      <c r="N381" s="102" t="str">
        <f>IFERROR(VLOOKUP(Výskyt[[#This Row],[Kód]],zostava2[],2,0),"")</f>
        <v/>
      </c>
      <c r="O381" s="102" t="str">
        <f>IFERROR(VLOOKUP(Výskyt[[#This Row],[Kód]],zostava3[],2,0),"")</f>
        <v/>
      </c>
      <c r="P381" s="102" t="str">
        <f>IFERROR(VLOOKUP(Výskyt[[#This Row],[Kód]],zostava4[],2,0),"")</f>
        <v/>
      </c>
      <c r="Q381" s="102" t="str">
        <f>IFERROR(VLOOKUP(Výskyt[[#This Row],[Kód]],zostava5[],2,0),"")</f>
        <v/>
      </c>
      <c r="R381" s="102" t="str">
        <f>IFERROR(VLOOKUP(Výskyt[[#This Row],[Kód]],zostava6[],2,0),"")</f>
        <v/>
      </c>
      <c r="S381" s="102" t="str">
        <f>IFERROR(VLOOKUP(Výskyt[[#This Row],[Kód]],zostava7[],2,0),"")</f>
        <v/>
      </c>
      <c r="T381" s="102" t="str">
        <f>IFERROR(VLOOKUP(Výskyt[[#This Row],[Kód]],zostava8[],2,0),"")</f>
        <v/>
      </c>
      <c r="U381" s="102" t="str">
        <f>IFERROR(VLOOKUP(Výskyt[[#This Row],[Kód]],zostava9[],2,0),"")</f>
        <v/>
      </c>
      <c r="V381" s="103" t="str">
        <f>IFERROR(VLOOKUP(Výskyt[[#This Row],[Kód]],zostava10[],2,0),"")</f>
        <v/>
      </c>
      <c r="W381" s="90"/>
    </row>
    <row r="382" spans="1:23" x14ac:dyDescent="0.35">
      <c r="A382" s="90"/>
      <c r="B382" s="99">
        <v>4974</v>
      </c>
      <c r="C382" s="90" t="s">
        <v>348</v>
      </c>
      <c r="D382" s="90">
        <f>Cenník[[#This Row],[Kód]]</f>
        <v>4974</v>
      </c>
      <c r="E382" s="100">
        <v>0.68</v>
      </c>
      <c r="F382" s="90"/>
      <c r="G382" s="90" t="s">
        <v>475</v>
      </c>
      <c r="H382" s="90"/>
      <c r="I382" s="101">
        <f>Cenník[[#This Row],[Kód]]</f>
        <v>4974</v>
      </c>
      <c r="J382" s="102">
        <f>SUM(Výskyt[[#This Row],[1]:[10]])</f>
        <v>0</v>
      </c>
      <c r="K382" s="102" t="str">
        <f>IFERROR(RANK(Výskyt[[#This Row],[kód-P]],Výskyt[kód-P],1),"")</f>
        <v/>
      </c>
      <c r="L382" s="102" t="str">
        <f>IF(Výskyt[[#This Row],[ks]]&gt;0,Výskyt[[#This Row],[Kód]],"")</f>
        <v/>
      </c>
      <c r="M382" s="102" t="str">
        <f>IFERROR(VLOOKUP(Výskyt[[#This Row],[Kód]],zostava1[],2,0),"")</f>
        <v/>
      </c>
      <c r="N382" s="102" t="str">
        <f>IFERROR(VLOOKUP(Výskyt[[#This Row],[Kód]],zostava2[],2,0),"")</f>
        <v/>
      </c>
      <c r="O382" s="102" t="str">
        <f>IFERROR(VLOOKUP(Výskyt[[#This Row],[Kód]],zostava3[],2,0),"")</f>
        <v/>
      </c>
      <c r="P382" s="102" t="str">
        <f>IFERROR(VLOOKUP(Výskyt[[#This Row],[Kód]],zostava4[],2,0),"")</f>
        <v/>
      </c>
      <c r="Q382" s="102" t="str">
        <f>IFERROR(VLOOKUP(Výskyt[[#This Row],[Kód]],zostava5[],2,0),"")</f>
        <v/>
      </c>
      <c r="R382" s="102" t="str">
        <f>IFERROR(VLOOKUP(Výskyt[[#This Row],[Kód]],zostava6[],2,0),"")</f>
        <v/>
      </c>
      <c r="S382" s="102" t="str">
        <f>IFERROR(VLOOKUP(Výskyt[[#This Row],[Kód]],zostava7[],2,0),"")</f>
        <v/>
      </c>
      <c r="T382" s="102" t="str">
        <f>IFERROR(VLOOKUP(Výskyt[[#This Row],[Kód]],zostava8[],2,0),"")</f>
        <v/>
      </c>
      <c r="U382" s="102" t="str">
        <f>IFERROR(VLOOKUP(Výskyt[[#This Row],[Kód]],zostava9[],2,0),"")</f>
        <v/>
      </c>
      <c r="V382" s="103" t="str">
        <f>IFERROR(VLOOKUP(Výskyt[[#This Row],[Kód]],zostava10[],2,0),"")</f>
        <v/>
      </c>
      <c r="W382" s="90"/>
    </row>
    <row r="383" spans="1:23" x14ac:dyDescent="0.35">
      <c r="A383" s="90"/>
      <c r="B383" s="99">
        <v>4975</v>
      </c>
      <c r="C383" s="90" t="s">
        <v>342</v>
      </c>
      <c r="D383" s="90">
        <f>Cenník[[#This Row],[Kód]]</f>
        <v>4975</v>
      </c>
      <c r="E383" s="100">
        <v>0.68</v>
      </c>
      <c r="F383" s="90"/>
      <c r="G383" s="90" t="s">
        <v>476</v>
      </c>
      <c r="H383" s="90"/>
      <c r="I383" s="101">
        <f>Cenník[[#This Row],[Kód]]</f>
        <v>4975</v>
      </c>
      <c r="J383" s="102">
        <f>SUM(Výskyt[[#This Row],[1]:[10]])</f>
        <v>0</v>
      </c>
      <c r="K383" s="102" t="str">
        <f>IFERROR(RANK(Výskyt[[#This Row],[kód-P]],Výskyt[kód-P],1),"")</f>
        <v/>
      </c>
      <c r="L383" s="102" t="str">
        <f>IF(Výskyt[[#This Row],[ks]]&gt;0,Výskyt[[#This Row],[Kód]],"")</f>
        <v/>
      </c>
      <c r="M383" s="102" t="str">
        <f>IFERROR(VLOOKUP(Výskyt[[#This Row],[Kód]],zostava1[],2,0),"")</f>
        <v/>
      </c>
      <c r="N383" s="102" t="str">
        <f>IFERROR(VLOOKUP(Výskyt[[#This Row],[Kód]],zostava2[],2,0),"")</f>
        <v/>
      </c>
      <c r="O383" s="102" t="str">
        <f>IFERROR(VLOOKUP(Výskyt[[#This Row],[Kód]],zostava3[],2,0),"")</f>
        <v/>
      </c>
      <c r="P383" s="102" t="str">
        <f>IFERROR(VLOOKUP(Výskyt[[#This Row],[Kód]],zostava4[],2,0),"")</f>
        <v/>
      </c>
      <c r="Q383" s="102" t="str">
        <f>IFERROR(VLOOKUP(Výskyt[[#This Row],[Kód]],zostava5[],2,0),"")</f>
        <v/>
      </c>
      <c r="R383" s="102" t="str">
        <f>IFERROR(VLOOKUP(Výskyt[[#This Row],[Kód]],zostava6[],2,0),"")</f>
        <v/>
      </c>
      <c r="S383" s="102" t="str">
        <f>IFERROR(VLOOKUP(Výskyt[[#This Row],[Kód]],zostava7[],2,0),"")</f>
        <v/>
      </c>
      <c r="T383" s="102" t="str">
        <f>IFERROR(VLOOKUP(Výskyt[[#This Row],[Kód]],zostava8[],2,0),"")</f>
        <v/>
      </c>
      <c r="U383" s="102" t="str">
        <f>IFERROR(VLOOKUP(Výskyt[[#This Row],[Kód]],zostava9[],2,0),"")</f>
        <v/>
      </c>
      <c r="V383" s="103" t="str">
        <f>IFERROR(VLOOKUP(Výskyt[[#This Row],[Kód]],zostava10[],2,0),"")</f>
        <v/>
      </c>
      <c r="W383" s="90"/>
    </row>
    <row r="384" spans="1:23" x14ac:dyDescent="0.35">
      <c r="A384" s="90"/>
      <c r="B384" s="99">
        <v>4976</v>
      </c>
      <c r="C384" s="90" t="s">
        <v>346</v>
      </c>
      <c r="D384" s="90">
        <f>Cenník[[#This Row],[Kód]]</f>
        <v>4976</v>
      </c>
      <c r="E384" s="100">
        <v>0.68</v>
      </c>
      <c r="F384" s="90"/>
      <c r="G384" s="90" t="s">
        <v>477</v>
      </c>
      <c r="H384" s="90"/>
      <c r="I384" s="101">
        <f>Cenník[[#This Row],[Kód]]</f>
        <v>4976</v>
      </c>
      <c r="J384" s="102">
        <f>SUM(Výskyt[[#This Row],[1]:[10]])</f>
        <v>0</v>
      </c>
      <c r="K384" s="102" t="str">
        <f>IFERROR(RANK(Výskyt[[#This Row],[kód-P]],Výskyt[kód-P],1),"")</f>
        <v/>
      </c>
      <c r="L384" s="102" t="str">
        <f>IF(Výskyt[[#This Row],[ks]]&gt;0,Výskyt[[#This Row],[Kód]],"")</f>
        <v/>
      </c>
      <c r="M384" s="102" t="str">
        <f>IFERROR(VLOOKUP(Výskyt[[#This Row],[Kód]],zostava1[],2,0),"")</f>
        <v/>
      </c>
      <c r="N384" s="102" t="str">
        <f>IFERROR(VLOOKUP(Výskyt[[#This Row],[Kód]],zostava2[],2,0),"")</f>
        <v/>
      </c>
      <c r="O384" s="102" t="str">
        <f>IFERROR(VLOOKUP(Výskyt[[#This Row],[Kód]],zostava3[],2,0),"")</f>
        <v/>
      </c>
      <c r="P384" s="102" t="str">
        <f>IFERROR(VLOOKUP(Výskyt[[#This Row],[Kód]],zostava4[],2,0),"")</f>
        <v/>
      </c>
      <c r="Q384" s="102" t="str">
        <f>IFERROR(VLOOKUP(Výskyt[[#This Row],[Kód]],zostava5[],2,0),"")</f>
        <v/>
      </c>
      <c r="R384" s="102" t="str">
        <f>IFERROR(VLOOKUP(Výskyt[[#This Row],[Kód]],zostava6[],2,0),"")</f>
        <v/>
      </c>
      <c r="S384" s="102" t="str">
        <f>IFERROR(VLOOKUP(Výskyt[[#This Row],[Kód]],zostava7[],2,0),"")</f>
        <v/>
      </c>
      <c r="T384" s="102" t="str">
        <f>IFERROR(VLOOKUP(Výskyt[[#This Row],[Kód]],zostava8[],2,0),"")</f>
        <v/>
      </c>
      <c r="U384" s="102" t="str">
        <f>IFERROR(VLOOKUP(Výskyt[[#This Row],[Kód]],zostava9[],2,0),"")</f>
        <v/>
      </c>
      <c r="V384" s="103" t="str">
        <f>IFERROR(VLOOKUP(Výskyt[[#This Row],[Kód]],zostava10[],2,0),"")</f>
        <v/>
      </c>
      <c r="W384" s="90"/>
    </row>
    <row r="385" spans="1:23" x14ac:dyDescent="0.35">
      <c r="A385" s="90"/>
      <c r="B385" s="99">
        <v>4977</v>
      </c>
      <c r="C385" s="90" t="s">
        <v>345</v>
      </c>
      <c r="D385" s="90">
        <f>Cenník[[#This Row],[Kód]]</f>
        <v>4977</v>
      </c>
      <c r="E385" s="100">
        <v>0.68</v>
      </c>
      <c r="F385" s="90"/>
      <c r="G385" s="90" t="s">
        <v>478</v>
      </c>
      <c r="H385" s="90"/>
      <c r="I385" s="101">
        <f>Cenník[[#This Row],[Kód]]</f>
        <v>4977</v>
      </c>
      <c r="J385" s="102">
        <f>SUM(Výskyt[[#This Row],[1]:[10]])</f>
        <v>0</v>
      </c>
      <c r="K385" s="102" t="str">
        <f>IFERROR(RANK(Výskyt[[#This Row],[kód-P]],Výskyt[kód-P],1),"")</f>
        <v/>
      </c>
      <c r="L385" s="102" t="str">
        <f>IF(Výskyt[[#This Row],[ks]]&gt;0,Výskyt[[#This Row],[Kód]],"")</f>
        <v/>
      </c>
      <c r="M385" s="102" t="str">
        <f>IFERROR(VLOOKUP(Výskyt[[#This Row],[Kód]],zostava1[],2,0),"")</f>
        <v/>
      </c>
      <c r="N385" s="102" t="str">
        <f>IFERROR(VLOOKUP(Výskyt[[#This Row],[Kód]],zostava2[],2,0),"")</f>
        <v/>
      </c>
      <c r="O385" s="102" t="str">
        <f>IFERROR(VLOOKUP(Výskyt[[#This Row],[Kód]],zostava3[],2,0),"")</f>
        <v/>
      </c>
      <c r="P385" s="102" t="str">
        <f>IFERROR(VLOOKUP(Výskyt[[#This Row],[Kód]],zostava4[],2,0),"")</f>
        <v/>
      </c>
      <c r="Q385" s="102" t="str">
        <f>IFERROR(VLOOKUP(Výskyt[[#This Row],[Kód]],zostava5[],2,0),"")</f>
        <v/>
      </c>
      <c r="R385" s="102" t="str">
        <f>IFERROR(VLOOKUP(Výskyt[[#This Row],[Kód]],zostava6[],2,0),"")</f>
        <v/>
      </c>
      <c r="S385" s="102" t="str">
        <f>IFERROR(VLOOKUP(Výskyt[[#This Row],[Kód]],zostava7[],2,0),"")</f>
        <v/>
      </c>
      <c r="T385" s="102" t="str">
        <f>IFERROR(VLOOKUP(Výskyt[[#This Row],[Kód]],zostava8[],2,0),"")</f>
        <v/>
      </c>
      <c r="U385" s="102" t="str">
        <f>IFERROR(VLOOKUP(Výskyt[[#This Row],[Kód]],zostava9[],2,0),"")</f>
        <v/>
      </c>
      <c r="V385" s="103" t="str">
        <f>IFERROR(VLOOKUP(Výskyt[[#This Row],[Kód]],zostava10[],2,0),"")</f>
        <v/>
      </c>
      <c r="W385" s="90"/>
    </row>
    <row r="386" spans="1:23" x14ac:dyDescent="0.35">
      <c r="A386" s="90"/>
      <c r="B386" s="99">
        <v>4980</v>
      </c>
      <c r="C386" s="90" t="s">
        <v>376</v>
      </c>
      <c r="D386" s="90">
        <f>Cenník[[#This Row],[Kód]]</f>
        <v>4980</v>
      </c>
      <c r="E386" s="100">
        <v>7</v>
      </c>
      <c r="F386" s="90"/>
      <c r="G386" s="90" t="s">
        <v>190</v>
      </c>
      <c r="H386" s="90"/>
      <c r="I386" s="101">
        <f>Cenník[[#This Row],[Kód]]</f>
        <v>4980</v>
      </c>
      <c r="J386" s="102">
        <f>SUM(Výskyt[[#This Row],[1]:[10]])</f>
        <v>0</v>
      </c>
      <c r="K386" s="102" t="str">
        <f>IFERROR(RANK(Výskyt[[#This Row],[kód-P]],Výskyt[kód-P],1),"")</f>
        <v/>
      </c>
      <c r="L386" s="102" t="str">
        <f>IF(Výskyt[[#This Row],[ks]]&gt;0,Výskyt[[#This Row],[Kód]],"")</f>
        <v/>
      </c>
      <c r="M386" s="102" t="str">
        <f>IFERROR(VLOOKUP(Výskyt[[#This Row],[Kód]],zostava1[],2,0),"")</f>
        <v/>
      </c>
      <c r="N386" s="102" t="str">
        <f>IFERROR(VLOOKUP(Výskyt[[#This Row],[Kód]],zostava2[],2,0),"")</f>
        <v/>
      </c>
      <c r="O386" s="102" t="str">
        <f>IFERROR(VLOOKUP(Výskyt[[#This Row],[Kód]],zostava3[],2,0),"")</f>
        <v/>
      </c>
      <c r="P386" s="102" t="str">
        <f>IFERROR(VLOOKUP(Výskyt[[#This Row],[Kód]],zostava4[],2,0),"")</f>
        <v/>
      </c>
      <c r="Q386" s="102" t="str">
        <f>IFERROR(VLOOKUP(Výskyt[[#This Row],[Kód]],zostava5[],2,0),"")</f>
        <v/>
      </c>
      <c r="R386" s="102" t="str">
        <f>IFERROR(VLOOKUP(Výskyt[[#This Row],[Kód]],zostava6[],2,0),"")</f>
        <v/>
      </c>
      <c r="S386" s="102" t="str">
        <f>IFERROR(VLOOKUP(Výskyt[[#This Row],[Kód]],zostava7[],2,0),"")</f>
        <v/>
      </c>
      <c r="T386" s="102" t="str">
        <f>IFERROR(VLOOKUP(Výskyt[[#This Row],[Kód]],zostava8[],2,0),"")</f>
        <v/>
      </c>
      <c r="U386" s="102" t="str">
        <f>IFERROR(VLOOKUP(Výskyt[[#This Row],[Kód]],zostava9[],2,0),"")</f>
        <v/>
      </c>
      <c r="V386" s="103" t="str">
        <f>IFERROR(VLOOKUP(Výskyt[[#This Row],[Kód]],zostava10[],2,0),"")</f>
        <v/>
      </c>
      <c r="W386" s="90"/>
    </row>
    <row r="387" spans="1:23" x14ac:dyDescent="0.35">
      <c r="A387" s="90"/>
      <c r="B387" s="99">
        <v>6500</v>
      </c>
      <c r="C387" s="90" t="s">
        <v>291</v>
      </c>
      <c r="D387" s="90">
        <f>Cenník[[#This Row],[Kód]]</f>
        <v>6500</v>
      </c>
      <c r="E387" s="100">
        <v>0.1</v>
      </c>
      <c r="F387" s="90"/>
      <c r="G387" s="90" t="s">
        <v>196</v>
      </c>
      <c r="H387" s="90"/>
      <c r="I387" s="101">
        <f>Cenník[[#This Row],[Kód]]</f>
        <v>6500</v>
      </c>
      <c r="J387" s="102">
        <f>SUM(Výskyt[[#This Row],[1]:[10]])</f>
        <v>0</v>
      </c>
      <c r="K387" s="102" t="str">
        <f>IFERROR(RANK(Výskyt[[#This Row],[kód-P]],Výskyt[kód-P],1),"")</f>
        <v/>
      </c>
      <c r="L387" s="102" t="str">
        <f>IF(Výskyt[[#This Row],[ks]]&gt;0,Výskyt[[#This Row],[Kód]],"")</f>
        <v/>
      </c>
      <c r="M387" s="102" t="str">
        <f>IFERROR(VLOOKUP(Výskyt[[#This Row],[Kód]],zostava1[],2,0),"")</f>
        <v/>
      </c>
      <c r="N387" s="102" t="str">
        <f>IFERROR(VLOOKUP(Výskyt[[#This Row],[Kód]],zostava2[],2,0),"")</f>
        <v/>
      </c>
      <c r="O387" s="102" t="str">
        <f>IFERROR(VLOOKUP(Výskyt[[#This Row],[Kód]],zostava3[],2,0),"")</f>
        <v/>
      </c>
      <c r="P387" s="102" t="str">
        <f>IFERROR(VLOOKUP(Výskyt[[#This Row],[Kód]],zostava4[],2,0),"")</f>
        <v/>
      </c>
      <c r="Q387" s="102" t="str">
        <f>IFERROR(VLOOKUP(Výskyt[[#This Row],[Kód]],zostava5[],2,0),"")</f>
        <v/>
      </c>
      <c r="R387" s="102" t="str">
        <f>IFERROR(VLOOKUP(Výskyt[[#This Row],[Kód]],zostava6[],2,0),"")</f>
        <v/>
      </c>
      <c r="S387" s="102" t="str">
        <f>IFERROR(VLOOKUP(Výskyt[[#This Row],[Kód]],zostava7[],2,0),"")</f>
        <v/>
      </c>
      <c r="T387" s="102" t="str">
        <f>IFERROR(VLOOKUP(Výskyt[[#This Row],[Kód]],zostava8[],2,0),"")</f>
        <v/>
      </c>
      <c r="U387" s="102" t="str">
        <f>IFERROR(VLOOKUP(Výskyt[[#This Row],[Kód]],zostava9[],2,0),"")</f>
        <v/>
      </c>
      <c r="V387" s="103" t="str">
        <f>IFERROR(VLOOKUP(Výskyt[[#This Row],[Kód]],zostava10[],2,0),"")</f>
        <v/>
      </c>
      <c r="W387" s="90"/>
    </row>
    <row r="388" spans="1:23" x14ac:dyDescent="0.35">
      <c r="A388" s="90"/>
      <c r="B388" s="99">
        <v>6501</v>
      </c>
      <c r="C388" s="90" t="s">
        <v>293</v>
      </c>
      <c r="D388" s="90">
        <f>Cenník[[#This Row],[Kód]]</f>
        <v>6501</v>
      </c>
      <c r="E388" s="100">
        <v>0.1</v>
      </c>
      <c r="F388" s="90"/>
      <c r="G388" s="90" t="s">
        <v>208</v>
      </c>
      <c r="H388" s="90"/>
      <c r="I388" s="101">
        <f>Cenník[[#This Row],[Kód]]</f>
        <v>6501</v>
      </c>
      <c r="J388" s="102">
        <f>SUM(Výskyt[[#This Row],[1]:[10]])</f>
        <v>0</v>
      </c>
      <c r="K388" s="102" t="str">
        <f>IFERROR(RANK(Výskyt[[#This Row],[kód-P]],Výskyt[kód-P],1),"")</f>
        <v/>
      </c>
      <c r="L388" s="102" t="str">
        <f>IF(Výskyt[[#This Row],[ks]]&gt;0,Výskyt[[#This Row],[Kód]],"")</f>
        <v/>
      </c>
      <c r="M388" s="102" t="str">
        <f>IFERROR(VLOOKUP(Výskyt[[#This Row],[Kód]],zostava1[],2,0),"")</f>
        <v/>
      </c>
      <c r="N388" s="102" t="str">
        <f>IFERROR(VLOOKUP(Výskyt[[#This Row],[Kód]],zostava2[],2,0),"")</f>
        <v/>
      </c>
      <c r="O388" s="102" t="str">
        <f>IFERROR(VLOOKUP(Výskyt[[#This Row],[Kód]],zostava3[],2,0),"")</f>
        <v/>
      </c>
      <c r="P388" s="102" t="str">
        <f>IFERROR(VLOOKUP(Výskyt[[#This Row],[Kód]],zostava4[],2,0),"")</f>
        <v/>
      </c>
      <c r="Q388" s="102" t="str">
        <f>IFERROR(VLOOKUP(Výskyt[[#This Row],[Kód]],zostava5[],2,0),"")</f>
        <v/>
      </c>
      <c r="R388" s="102" t="str">
        <f>IFERROR(VLOOKUP(Výskyt[[#This Row],[Kód]],zostava6[],2,0),"")</f>
        <v/>
      </c>
      <c r="S388" s="102" t="str">
        <f>IFERROR(VLOOKUP(Výskyt[[#This Row],[Kód]],zostava7[],2,0),"")</f>
        <v/>
      </c>
      <c r="T388" s="102" t="str">
        <f>IFERROR(VLOOKUP(Výskyt[[#This Row],[Kód]],zostava8[],2,0),"")</f>
        <v/>
      </c>
      <c r="U388" s="102" t="str">
        <f>IFERROR(VLOOKUP(Výskyt[[#This Row],[Kód]],zostava9[],2,0),"")</f>
        <v/>
      </c>
      <c r="V388" s="103" t="str">
        <f>IFERROR(VLOOKUP(Výskyt[[#This Row],[Kód]],zostava10[],2,0),"")</f>
        <v/>
      </c>
      <c r="W388" s="90"/>
    </row>
    <row r="389" spans="1:23" x14ac:dyDescent="0.35">
      <c r="A389" s="90"/>
      <c r="B389" s="99">
        <v>6502</v>
      </c>
      <c r="C389" s="90" t="s">
        <v>295</v>
      </c>
      <c r="D389" s="90">
        <f>Cenník[[#This Row],[Kód]]</f>
        <v>6502</v>
      </c>
      <c r="E389" s="100">
        <v>0.1</v>
      </c>
      <c r="F389" s="90"/>
      <c r="G389" s="90" t="s">
        <v>204</v>
      </c>
      <c r="H389" s="90"/>
      <c r="I389" s="101">
        <f>Cenník[[#This Row],[Kód]]</f>
        <v>6502</v>
      </c>
      <c r="J389" s="102">
        <f>SUM(Výskyt[[#This Row],[1]:[10]])</f>
        <v>0</v>
      </c>
      <c r="K389" s="102" t="str">
        <f>IFERROR(RANK(Výskyt[[#This Row],[kód-P]],Výskyt[kód-P],1),"")</f>
        <v/>
      </c>
      <c r="L389" s="102" t="str">
        <f>IF(Výskyt[[#This Row],[ks]]&gt;0,Výskyt[[#This Row],[Kód]],"")</f>
        <v/>
      </c>
      <c r="M389" s="102" t="str">
        <f>IFERROR(VLOOKUP(Výskyt[[#This Row],[Kód]],zostava1[],2,0),"")</f>
        <v/>
      </c>
      <c r="N389" s="102" t="str">
        <f>IFERROR(VLOOKUP(Výskyt[[#This Row],[Kód]],zostava2[],2,0),"")</f>
        <v/>
      </c>
      <c r="O389" s="102" t="str">
        <f>IFERROR(VLOOKUP(Výskyt[[#This Row],[Kód]],zostava3[],2,0),"")</f>
        <v/>
      </c>
      <c r="P389" s="102" t="str">
        <f>IFERROR(VLOOKUP(Výskyt[[#This Row],[Kód]],zostava4[],2,0),"")</f>
        <v/>
      </c>
      <c r="Q389" s="102" t="str">
        <f>IFERROR(VLOOKUP(Výskyt[[#This Row],[Kód]],zostava5[],2,0),"")</f>
        <v/>
      </c>
      <c r="R389" s="102" t="str">
        <f>IFERROR(VLOOKUP(Výskyt[[#This Row],[Kód]],zostava6[],2,0),"")</f>
        <v/>
      </c>
      <c r="S389" s="102" t="str">
        <f>IFERROR(VLOOKUP(Výskyt[[#This Row],[Kód]],zostava7[],2,0),"")</f>
        <v/>
      </c>
      <c r="T389" s="102" t="str">
        <f>IFERROR(VLOOKUP(Výskyt[[#This Row],[Kód]],zostava8[],2,0),"")</f>
        <v/>
      </c>
      <c r="U389" s="102" t="str">
        <f>IFERROR(VLOOKUP(Výskyt[[#This Row],[Kód]],zostava9[],2,0),"")</f>
        <v/>
      </c>
      <c r="V389" s="103" t="str">
        <f>IFERROR(VLOOKUP(Výskyt[[#This Row],[Kód]],zostava10[],2,0),"")</f>
        <v/>
      </c>
      <c r="W389" s="90"/>
    </row>
    <row r="390" spans="1:23" x14ac:dyDescent="0.35">
      <c r="A390" s="90"/>
      <c r="B390" s="99">
        <v>6503</v>
      </c>
      <c r="C390" s="90" t="s">
        <v>309</v>
      </c>
      <c r="D390" s="90">
        <f>Cenník[[#This Row],[Kód]]</f>
        <v>6503</v>
      </c>
      <c r="E390" s="100">
        <v>0.1</v>
      </c>
      <c r="F390" s="90"/>
      <c r="G390" s="90" t="s">
        <v>212</v>
      </c>
      <c r="H390" s="90"/>
      <c r="I390" s="101">
        <f>Cenník[[#This Row],[Kód]]</f>
        <v>6503</v>
      </c>
      <c r="J390" s="102">
        <f>SUM(Výskyt[[#This Row],[1]:[10]])</f>
        <v>0</v>
      </c>
      <c r="K390" s="102" t="str">
        <f>IFERROR(RANK(Výskyt[[#This Row],[kód-P]],Výskyt[kód-P],1),"")</f>
        <v/>
      </c>
      <c r="L390" s="102" t="str">
        <f>IF(Výskyt[[#This Row],[ks]]&gt;0,Výskyt[[#This Row],[Kód]],"")</f>
        <v/>
      </c>
      <c r="M390" s="102" t="str">
        <f>IFERROR(VLOOKUP(Výskyt[[#This Row],[Kód]],zostava1[],2,0),"")</f>
        <v/>
      </c>
      <c r="N390" s="102" t="str">
        <f>IFERROR(VLOOKUP(Výskyt[[#This Row],[Kód]],zostava2[],2,0),"")</f>
        <v/>
      </c>
      <c r="O390" s="102" t="str">
        <f>IFERROR(VLOOKUP(Výskyt[[#This Row],[Kód]],zostava3[],2,0),"")</f>
        <v/>
      </c>
      <c r="P390" s="102" t="str">
        <f>IFERROR(VLOOKUP(Výskyt[[#This Row],[Kód]],zostava4[],2,0),"")</f>
        <v/>
      </c>
      <c r="Q390" s="102" t="str">
        <f>IFERROR(VLOOKUP(Výskyt[[#This Row],[Kód]],zostava5[],2,0),"")</f>
        <v/>
      </c>
      <c r="R390" s="102" t="str">
        <f>IFERROR(VLOOKUP(Výskyt[[#This Row],[Kód]],zostava6[],2,0),"")</f>
        <v/>
      </c>
      <c r="S390" s="102" t="str">
        <f>IFERROR(VLOOKUP(Výskyt[[#This Row],[Kód]],zostava7[],2,0),"")</f>
        <v/>
      </c>
      <c r="T390" s="102" t="str">
        <f>IFERROR(VLOOKUP(Výskyt[[#This Row],[Kód]],zostava8[],2,0),"")</f>
        <v/>
      </c>
      <c r="U390" s="102" t="str">
        <f>IFERROR(VLOOKUP(Výskyt[[#This Row],[Kód]],zostava9[],2,0),"")</f>
        <v/>
      </c>
      <c r="V390" s="103" t="str">
        <f>IFERROR(VLOOKUP(Výskyt[[#This Row],[Kód]],zostava10[],2,0),"")</f>
        <v/>
      </c>
      <c r="W390" s="90"/>
    </row>
    <row r="391" spans="1:23" x14ac:dyDescent="0.35">
      <c r="A391" s="90"/>
      <c r="B391" s="99">
        <v>6504</v>
      </c>
      <c r="C391" s="90" t="s">
        <v>307</v>
      </c>
      <c r="D391" s="90">
        <f>Cenník[[#This Row],[Kód]]</f>
        <v>6504</v>
      </c>
      <c r="E391" s="100">
        <v>0.1</v>
      </c>
      <c r="F391" s="90"/>
      <c r="G391" s="90" t="s">
        <v>479</v>
      </c>
      <c r="H391" s="90"/>
      <c r="I391" s="101">
        <f>Cenník[[#This Row],[Kód]]</f>
        <v>6504</v>
      </c>
      <c r="J391" s="102">
        <f>SUM(Výskyt[[#This Row],[1]:[10]])</f>
        <v>0</v>
      </c>
      <c r="K391" s="102" t="str">
        <f>IFERROR(RANK(Výskyt[[#This Row],[kód-P]],Výskyt[kód-P],1),"")</f>
        <v/>
      </c>
      <c r="L391" s="102" t="str">
        <f>IF(Výskyt[[#This Row],[ks]]&gt;0,Výskyt[[#This Row],[Kód]],"")</f>
        <v/>
      </c>
      <c r="M391" s="102" t="str">
        <f>IFERROR(VLOOKUP(Výskyt[[#This Row],[Kód]],zostava1[],2,0),"")</f>
        <v/>
      </c>
      <c r="N391" s="102" t="str">
        <f>IFERROR(VLOOKUP(Výskyt[[#This Row],[Kód]],zostava2[],2,0),"")</f>
        <v/>
      </c>
      <c r="O391" s="102" t="str">
        <f>IFERROR(VLOOKUP(Výskyt[[#This Row],[Kód]],zostava3[],2,0),"")</f>
        <v/>
      </c>
      <c r="P391" s="102" t="str">
        <f>IFERROR(VLOOKUP(Výskyt[[#This Row],[Kód]],zostava4[],2,0),"")</f>
        <v/>
      </c>
      <c r="Q391" s="102" t="str">
        <f>IFERROR(VLOOKUP(Výskyt[[#This Row],[Kód]],zostava5[],2,0),"")</f>
        <v/>
      </c>
      <c r="R391" s="102" t="str">
        <f>IFERROR(VLOOKUP(Výskyt[[#This Row],[Kód]],zostava6[],2,0),"")</f>
        <v/>
      </c>
      <c r="S391" s="102" t="str">
        <f>IFERROR(VLOOKUP(Výskyt[[#This Row],[Kód]],zostava7[],2,0),"")</f>
        <v/>
      </c>
      <c r="T391" s="102" t="str">
        <f>IFERROR(VLOOKUP(Výskyt[[#This Row],[Kód]],zostava8[],2,0),"")</f>
        <v/>
      </c>
      <c r="U391" s="102" t="str">
        <f>IFERROR(VLOOKUP(Výskyt[[#This Row],[Kód]],zostava9[],2,0),"")</f>
        <v/>
      </c>
      <c r="V391" s="103" t="str">
        <f>IFERROR(VLOOKUP(Výskyt[[#This Row],[Kód]],zostava10[],2,0),"")</f>
        <v/>
      </c>
      <c r="W391" s="90"/>
    </row>
    <row r="392" spans="1:23" x14ac:dyDescent="0.35">
      <c r="A392" s="90"/>
      <c r="B392" s="99">
        <v>6505</v>
      </c>
      <c r="C392" s="90" t="s">
        <v>305</v>
      </c>
      <c r="D392" s="90">
        <f>Cenník[[#This Row],[Kód]]</f>
        <v>6505</v>
      </c>
      <c r="E392" s="100">
        <v>0.1</v>
      </c>
      <c r="F392" s="90"/>
      <c r="G392" s="90" t="s">
        <v>480</v>
      </c>
      <c r="H392" s="90"/>
      <c r="I392" s="101">
        <f>Cenník[[#This Row],[Kód]]</f>
        <v>6505</v>
      </c>
      <c r="J392" s="102">
        <f>SUM(Výskyt[[#This Row],[1]:[10]])</f>
        <v>0</v>
      </c>
      <c r="K392" s="102" t="str">
        <f>IFERROR(RANK(Výskyt[[#This Row],[kód-P]],Výskyt[kód-P],1),"")</f>
        <v/>
      </c>
      <c r="L392" s="102" t="str">
        <f>IF(Výskyt[[#This Row],[ks]]&gt;0,Výskyt[[#This Row],[Kód]],"")</f>
        <v/>
      </c>
      <c r="M392" s="102" t="str">
        <f>IFERROR(VLOOKUP(Výskyt[[#This Row],[Kód]],zostava1[],2,0),"")</f>
        <v/>
      </c>
      <c r="N392" s="102" t="str">
        <f>IFERROR(VLOOKUP(Výskyt[[#This Row],[Kód]],zostava2[],2,0),"")</f>
        <v/>
      </c>
      <c r="O392" s="102" t="str">
        <f>IFERROR(VLOOKUP(Výskyt[[#This Row],[Kód]],zostava3[],2,0),"")</f>
        <v/>
      </c>
      <c r="P392" s="102" t="str">
        <f>IFERROR(VLOOKUP(Výskyt[[#This Row],[Kód]],zostava4[],2,0),"")</f>
        <v/>
      </c>
      <c r="Q392" s="102" t="str">
        <f>IFERROR(VLOOKUP(Výskyt[[#This Row],[Kód]],zostava5[],2,0),"")</f>
        <v/>
      </c>
      <c r="R392" s="102" t="str">
        <f>IFERROR(VLOOKUP(Výskyt[[#This Row],[Kód]],zostava6[],2,0),"")</f>
        <v/>
      </c>
      <c r="S392" s="102" t="str">
        <f>IFERROR(VLOOKUP(Výskyt[[#This Row],[Kód]],zostava7[],2,0),"")</f>
        <v/>
      </c>
      <c r="T392" s="102" t="str">
        <f>IFERROR(VLOOKUP(Výskyt[[#This Row],[Kód]],zostava8[],2,0),"")</f>
        <v/>
      </c>
      <c r="U392" s="102" t="str">
        <f>IFERROR(VLOOKUP(Výskyt[[#This Row],[Kód]],zostava9[],2,0),"")</f>
        <v/>
      </c>
      <c r="V392" s="103" t="str">
        <f>IFERROR(VLOOKUP(Výskyt[[#This Row],[Kód]],zostava10[],2,0),"")</f>
        <v/>
      </c>
      <c r="W392" s="90"/>
    </row>
    <row r="393" spans="1:23" x14ac:dyDescent="0.35">
      <c r="A393" s="90"/>
      <c r="B393" s="99">
        <v>6506</v>
      </c>
      <c r="C393" s="90" t="s">
        <v>303</v>
      </c>
      <c r="D393" s="90">
        <f>Cenník[[#This Row],[Kód]]</f>
        <v>6506</v>
      </c>
      <c r="E393" s="100">
        <v>0.1</v>
      </c>
      <c r="F393" s="90"/>
      <c r="G393" s="90" t="s">
        <v>481</v>
      </c>
      <c r="H393" s="90"/>
      <c r="I393" s="101">
        <f>Cenník[[#This Row],[Kód]]</f>
        <v>6506</v>
      </c>
      <c r="J393" s="102">
        <f>SUM(Výskyt[[#This Row],[1]:[10]])</f>
        <v>0</v>
      </c>
      <c r="K393" s="102" t="str">
        <f>IFERROR(RANK(Výskyt[[#This Row],[kód-P]],Výskyt[kód-P],1),"")</f>
        <v/>
      </c>
      <c r="L393" s="102" t="str">
        <f>IF(Výskyt[[#This Row],[ks]]&gt;0,Výskyt[[#This Row],[Kód]],"")</f>
        <v/>
      </c>
      <c r="M393" s="102" t="str">
        <f>IFERROR(VLOOKUP(Výskyt[[#This Row],[Kód]],zostava1[],2,0),"")</f>
        <v/>
      </c>
      <c r="N393" s="102" t="str">
        <f>IFERROR(VLOOKUP(Výskyt[[#This Row],[Kód]],zostava2[],2,0),"")</f>
        <v/>
      </c>
      <c r="O393" s="102" t="str">
        <f>IFERROR(VLOOKUP(Výskyt[[#This Row],[Kód]],zostava3[],2,0),"")</f>
        <v/>
      </c>
      <c r="P393" s="102" t="str">
        <f>IFERROR(VLOOKUP(Výskyt[[#This Row],[Kód]],zostava4[],2,0),"")</f>
        <v/>
      </c>
      <c r="Q393" s="102" t="str">
        <f>IFERROR(VLOOKUP(Výskyt[[#This Row],[Kód]],zostava5[],2,0),"")</f>
        <v/>
      </c>
      <c r="R393" s="102" t="str">
        <f>IFERROR(VLOOKUP(Výskyt[[#This Row],[Kód]],zostava6[],2,0),"")</f>
        <v/>
      </c>
      <c r="S393" s="102" t="str">
        <f>IFERROR(VLOOKUP(Výskyt[[#This Row],[Kód]],zostava7[],2,0),"")</f>
        <v/>
      </c>
      <c r="T393" s="102" t="str">
        <f>IFERROR(VLOOKUP(Výskyt[[#This Row],[Kód]],zostava8[],2,0),"")</f>
        <v/>
      </c>
      <c r="U393" s="102" t="str">
        <f>IFERROR(VLOOKUP(Výskyt[[#This Row],[Kód]],zostava9[],2,0),"")</f>
        <v/>
      </c>
      <c r="V393" s="103" t="str">
        <f>IFERROR(VLOOKUP(Výskyt[[#This Row],[Kód]],zostava10[],2,0),"")</f>
        <v/>
      </c>
      <c r="W393" s="90"/>
    </row>
    <row r="394" spans="1:23" x14ac:dyDescent="0.35">
      <c r="A394" s="90"/>
      <c r="B394" s="99">
        <v>6507</v>
      </c>
      <c r="C394" s="90" t="s">
        <v>301</v>
      </c>
      <c r="D394" s="90">
        <f>Cenník[[#This Row],[Kód]]</f>
        <v>6507</v>
      </c>
      <c r="E394" s="100">
        <v>0.1</v>
      </c>
      <c r="F394" s="90"/>
      <c r="G394" s="90" t="s">
        <v>482</v>
      </c>
      <c r="H394" s="90"/>
      <c r="I394" s="101">
        <f>Cenník[[#This Row],[Kód]]</f>
        <v>6507</v>
      </c>
      <c r="J394" s="102">
        <f>SUM(Výskyt[[#This Row],[1]:[10]])</f>
        <v>0</v>
      </c>
      <c r="K394" s="102" t="str">
        <f>IFERROR(RANK(Výskyt[[#This Row],[kód-P]],Výskyt[kód-P],1),"")</f>
        <v/>
      </c>
      <c r="L394" s="102" t="str">
        <f>IF(Výskyt[[#This Row],[ks]]&gt;0,Výskyt[[#This Row],[Kód]],"")</f>
        <v/>
      </c>
      <c r="M394" s="102" t="str">
        <f>IFERROR(VLOOKUP(Výskyt[[#This Row],[Kód]],zostava1[],2,0),"")</f>
        <v/>
      </c>
      <c r="N394" s="102" t="str">
        <f>IFERROR(VLOOKUP(Výskyt[[#This Row],[Kód]],zostava2[],2,0),"")</f>
        <v/>
      </c>
      <c r="O394" s="102" t="str">
        <f>IFERROR(VLOOKUP(Výskyt[[#This Row],[Kód]],zostava3[],2,0),"")</f>
        <v/>
      </c>
      <c r="P394" s="102" t="str">
        <f>IFERROR(VLOOKUP(Výskyt[[#This Row],[Kód]],zostava4[],2,0),"")</f>
        <v/>
      </c>
      <c r="Q394" s="102" t="str">
        <f>IFERROR(VLOOKUP(Výskyt[[#This Row],[Kód]],zostava5[],2,0),"")</f>
        <v/>
      </c>
      <c r="R394" s="102" t="str">
        <f>IFERROR(VLOOKUP(Výskyt[[#This Row],[Kód]],zostava6[],2,0),"")</f>
        <v/>
      </c>
      <c r="S394" s="102" t="str">
        <f>IFERROR(VLOOKUP(Výskyt[[#This Row],[Kód]],zostava7[],2,0),"")</f>
        <v/>
      </c>
      <c r="T394" s="102" t="str">
        <f>IFERROR(VLOOKUP(Výskyt[[#This Row],[Kód]],zostava8[],2,0),"")</f>
        <v/>
      </c>
      <c r="U394" s="102" t="str">
        <f>IFERROR(VLOOKUP(Výskyt[[#This Row],[Kód]],zostava9[],2,0),"")</f>
        <v/>
      </c>
      <c r="V394" s="103" t="str">
        <f>IFERROR(VLOOKUP(Výskyt[[#This Row],[Kód]],zostava10[],2,0),"")</f>
        <v/>
      </c>
      <c r="W394" s="90"/>
    </row>
    <row r="395" spans="1:23" x14ac:dyDescent="0.35">
      <c r="A395" s="90"/>
      <c r="B395" s="99">
        <v>6508</v>
      </c>
      <c r="C395" s="90" t="s">
        <v>299</v>
      </c>
      <c r="D395" s="90">
        <f>Cenník[[#This Row],[Kód]]</f>
        <v>6508</v>
      </c>
      <c r="E395" s="100">
        <v>0.1</v>
      </c>
      <c r="F395" s="90"/>
      <c r="G395" s="90" t="s">
        <v>483</v>
      </c>
      <c r="H395" s="90"/>
      <c r="I395" s="101">
        <f>Cenník[[#This Row],[Kód]]</f>
        <v>6508</v>
      </c>
      <c r="J395" s="102">
        <f>SUM(Výskyt[[#This Row],[1]:[10]])</f>
        <v>0</v>
      </c>
      <c r="K395" s="102" t="str">
        <f>IFERROR(RANK(Výskyt[[#This Row],[kód-P]],Výskyt[kód-P],1),"")</f>
        <v/>
      </c>
      <c r="L395" s="102" t="str">
        <f>IF(Výskyt[[#This Row],[ks]]&gt;0,Výskyt[[#This Row],[Kód]],"")</f>
        <v/>
      </c>
      <c r="M395" s="102" t="str">
        <f>IFERROR(VLOOKUP(Výskyt[[#This Row],[Kód]],zostava1[],2,0),"")</f>
        <v/>
      </c>
      <c r="N395" s="102" t="str">
        <f>IFERROR(VLOOKUP(Výskyt[[#This Row],[Kód]],zostava2[],2,0),"")</f>
        <v/>
      </c>
      <c r="O395" s="102" t="str">
        <f>IFERROR(VLOOKUP(Výskyt[[#This Row],[Kód]],zostava3[],2,0),"")</f>
        <v/>
      </c>
      <c r="P395" s="102" t="str">
        <f>IFERROR(VLOOKUP(Výskyt[[#This Row],[Kód]],zostava4[],2,0),"")</f>
        <v/>
      </c>
      <c r="Q395" s="102" t="str">
        <f>IFERROR(VLOOKUP(Výskyt[[#This Row],[Kód]],zostava5[],2,0),"")</f>
        <v/>
      </c>
      <c r="R395" s="102" t="str">
        <f>IFERROR(VLOOKUP(Výskyt[[#This Row],[Kód]],zostava6[],2,0),"")</f>
        <v/>
      </c>
      <c r="S395" s="102" t="str">
        <f>IFERROR(VLOOKUP(Výskyt[[#This Row],[Kód]],zostava7[],2,0),"")</f>
        <v/>
      </c>
      <c r="T395" s="102" t="str">
        <f>IFERROR(VLOOKUP(Výskyt[[#This Row],[Kód]],zostava8[],2,0),"")</f>
        <v/>
      </c>
      <c r="U395" s="102" t="str">
        <f>IFERROR(VLOOKUP(Výskyt[[#This Row],[Kód]],zostava9[],2,0),"")</f>
        <v/>
      </c>
      <c r="V395" s="103" t="str">
        <f>IFERROR(VLOOKUP(Výskyt[[#This Row],[Kód]],zostava10[],2,0),"")</f>
        <v/>
      </c>
      <c r="W395" s="90"/>
    </row>
    <row r="396" spans="1:23" x14ac:dyDescent="0.35">
      <c r="A396" s="90"/>
      <c r="B396" s="99">
        <v>6509</v>
      </c>
      <c r="C396" s="90" t="s">
        <v>297</v>
      </c>
      <c r="D396" s="90">
        <f>Cenník[[#This Row],[Kód]]</f>
        <v>6509</v>
      </c>
      <c r="E396" s="100">
        <v>0.1</v>
      </c>
      <c r="F396" s="90"/>
      <c r="G396" s="90" t="s">
        <v>484</v>
      </c>
      <c r="H396" s="90"/>
      <c r="I396" s="101">
        <f>Cenník[[#This Row],[Kód]]</f>
        <v>6509</v>
      </c>
      <c r="J396" s="102">
        <f>SUM(Výskyt[[#This Row],[1]:[10]])</f>
        <v>0</v>
      </c>
      <c r="K396" s="102" t="str">
        <f>IFERROR(RANK(Výskyt[[#This Row],[kód-P]],Výskyt[kód-P],1),"")</f>
        <v/>
      </c>
      <c r="L396" s="102" t="str">
        <f>IF(Výskyt[[#This Row],[ks]]&gt;0,Výskyt[[#This Row],[Kód]],"")</f>
        <v/>
      </c>
      <c r="M396" s="102" t="str">
        <f>IFERROR(VLOOKUP(Výskyt[[#This Row],[Kód]],zostava1[],2,0),"")</f>
        <v/>
      </c>
      <c r="N396" s="102" t="str">
        <f>IFERROR(VLOOKUP(Výskyt[[#This Row],[Kód]],zostava2[],2,0),"")</f>
        <v/>
      </c>
      <c r="O396" s="102" t="str">
        <f>IFERROR(VLOOKUP(Výskyt[[#This Row],[Kód]],zostava3[],2,0),"")</f>
        <v/>
      </c>
      <c r="P396" s="102" t="str">
        <f>IFERROR(VLOOKUP(Výskyt[[#This Row],[Kód]],zostava4[],2,0),"")</f>
        <v/>
      </c>
      <c r="Q396" s="102" t="str">
        <f>IFERROR(VLOOKUP(Výskyt[[#This Row],[Kód]],zostava5[],2,0),"")</f>
        <v/>
      </c>
      <c r="R396" s="102" t="str">
        <f>IFERROR(VLOOKUP(Výskyt[[#This Row],[Kód]],zostava6[],2,0),"")</f>
        <v/>
      </c>
      <c r="S396" s="102" t="str">
        <f>IFERROR(VLOOKUP(Výskyt[[#This Row],[Kód]],zostava7[],2,0),"")</f>
        <v/>
      </c>
      <c r="T396" s="102" t="str">
        <f>IFERROR(VLOOKUP(Výskyt[[#This Row],[Kód]],zostava8[],2,0),"")</f>
        <v/>
      </c>
      <c r="U396" s="102" t="str">
        <f>IFERROR(VLOOKUP(Výskyt[[#This Row],[Kód]],zostava9[],2,0),"")</f>
        <v/>
      </c>
      <c r="V396" s="103" t="str">
        <f>IFERROR(VLOOKUP(Výskyt[[#This Row],[Kód]],zostava10[],2,0),"")</f>
        <v/>
      </c>
      <c r="W396" s="90"/>
    </row>
    <row r="397" spans="1:23" x14ac:dyDescent="0.35">
      <c r="A397" s="90"/>
      <c r="B397" s="99">
        <v>6510</v>
      </c>
      <c r="C397" s="90" t="s">
        <v>252</v>
      </c>
      <c r="D397" s="90">
        <f>Cenník[[#This Row],[Kód]]</f>
        <v>6510</v>
      </c>
      <c r="E397" s="100">
        <v>0.42</v>
      </c>
      <c r="F397" s="90"/>
      <c r="G397" s="90" t="s">
        <v>485</v>
      </c>
      <c r="H397" s="90"/>
      <c r="I397" s="101">
        <f>Cenník[[#This Row],[Kód]]</f>
        <v>6510</v>
      </c>
      <c r="J397" s="102">
        <f>SUM(Výskyt[[#This Row],[1]:[10]])</f>
        <v>0</v>
      </c>
      <c r="K397" s="102" t="str">
        <f>IFERROR(RANK(Výskyt[[#This Row],[kód-P]],Výskyt[kód-P],1),"")</f>
        <v/>
      </c>
      <c r="L397" s="102" t="str">
        <f>IF(Výskyt[[#This Row],[ks]]&gt;0,Výskyt[[#This Row],[Kód]],"")</f>
        <v/>
      </c>
      <c r="M397" s="102" t="str">
        <f>IFERROR(VLOOKUP(Výskyt[[#This Row],[Kód]],zostava1[],2,0),"")</f>
        <v/>
      </c>
      <c r="N397" s="102" t="str">
        <f>IFERROR(VLOOKUP(Výskyt[[#This Row],[Kód]],zostava2[],2,0),"")</f>
        <v/>
      </c>
      <c r="O397" s="102" t="str">
        <f>IFERROR(VLOOKUP(Výskyt[[#This Row],[Kód]],zostava3[],2,0),"")</f>
        <v/>
      </c>
      <c r="P397" s="102" t="str">
        <f>IFERROR(VLOOKUP(Výskyt[[#This Row],[Kód]],zostava4[],2,0),"")</f>
        <v/>
      </c>
      <c r="Q397" s="102" t="str">
        <f>IFERROR(VLOOKUP(Výskyt[[#This Row],[Kód]],zostava5[],2,0),"")</f>
        <v/>
      </c>
      <c r="R397" s="102" t="str">
        <f>IFERROR(VLOOKUP(Výskyt[[#This Row],[Kód]],zostava6[],2,0),"")</f>
        <v/>
      </c>
      <c r="S397" s="102" t="str">
        <f>IFERROR(VLOOKUP(Výskyt[[#This Row],[Kód]],zostava7[],2,0),"")</f>
        <v/>
      </c>
      <c r="T397" s="102" t="str">
        <f>IFERROR(VLOOKUP(Výskyt[[#This Row],[Kód]],zostava8[],2,0),"")</f>
        <v/>
      </c>
      <c r="U397" s="102" t="str">
        <f>IFERROR(VLOOKUP(Výskyt[[#This Row],[Kód]],zostava9[],2,0),"")</f>
        <v/>
      </c>
      <c r="V397" s="103" t="str">
        <f>IFERROR(VLOOKUP(Výskyt[[#This Row],[Kód]],zostava10[],2,0),"")</f>
        <v/>
      </c>
      <c r="W397" s="90"/>
    </row>
    <row r="398" spans="1:23" x14ac:dyDescent="0.35">
      <c r="A398" s="90"/>
      <c r="B398" s="99">
        <v>6511</v>
      </c>
      <c r="C398" s="90" t="s">
        <v>254</v>
      </c>
      <c r="D398" s="90">
        <f>Cenník[[#This Row],[Kód]]</f>
        <v>6511</v>
      </c>
      <c r="E398" s="100">
        <v>0.42</v>
      </c>
      <c r="F398" s="90"/>
      <c r="G398" s="90" t="s">
        <v>486</v>
      </c>
      <c r="H398" s="90"/>
      <c r="I398" s="101">
        <f>Cenník[[#This Row],[Kód]]</f>
        <v>6511</v>
      </c>
      <c r="J398" s="102">
        <f>SUM(Výskyt[[#This Row],[1]:[10]])</f>
        <v>0</v>
      </c>
      <c r="K398" s="102" t="str">
        <f>IFERROR(RANK(Výskyt[[#This Row],[kód-P]],Výskyt[kód-P],1),"")</f>
        <v/>
      </c>
      <c r="L398" s="102" t="str">
        <f>IF(Výskyt[[#This Row],[ks]]&gt;0,Výskyt[[#This Row],[Kód]],"")</f>
        <v/>
      </c>
      <c r="M398" s="102" t="str">
        <f>IFERROR(VLOOKUP(Výskyt[[#This Row],[Kód]],zostava1[],2,0),"")</f>
        <v/>
      </c>
      <c r="N398" s="102" t="str">
        <f>IFERROR(VLOOKUP(Výskyt[[#This Row],[Kód]],zostava2[],2,0),"")</f>
        <v/>
      </c>
      <c r="O398" s="102" t="str">
        <f>IFERROR(VLOOKUP(Výskyt[[#This Row],[Kód]],zostava3[],2,0),"")</f>
        <v/>
      </c>
      <c r="P398" s="102" t="str">
        <f>IFERROR(VLOOKUP(Výskyt[[#This Row],[Kód]],zostava4[],2,0),"")</f>
        <v/>
      </c>
      <c r="Q398" s="102" t="str">
        <f>IFERROR(VLOOKUP(Výskyt[[#This Row],[Kód]],zostava5[],2,0),"")</f>
        <v/>
      </c>
      <c r="R398" s="102" t="str">
        <f>IFERROR(VLOOKUP(Výskyt[[#This Row],[Kód]],zostava6[],2,0),"")</f>
        <v/>
      </c>
      <c r="S398" s="102" t="str">
        <f>IFERROR(VLOOKUP(Výskyt[[#This Row],[Kód]],zostava7[],2,0),"")</f>
        <v/>
      </c>
      <c r="T398" s="102" t="str">
        <f>IFERROR(VLOOKUP(Výskyt[[#This Row],[Kód]],zostava8[],2,0),"")</f>
        <v/>
      </c>
      <c r="U398" s="102" t="str">
        <f>IFERROR(VLOOKUP(Výskyt[[#This Row],[Kód]],zostava9[],2,0),"")</f>
        <v/>
      </c>
      <c r="V398" s="103" t="str">
        <f>IFERROR(VLOOKUP(Výskyt[[#This Row],[Kód]],zostava10[],2,0),"")</f>
        <v/>
      </c>
      <c r="W398" s="90"/>
    </row>
    <row r="399" spans="1:23" x14ac:dyDescent="0.35">
      <c r="A399" s="90"/>
      <c r="B399" s="99">
        <v>6512</v>
      </c>
      <c r="C399" s="90" t="s">
        <v>256</v>
      </c>
      <c r="D399" s="90">
        <f>Cenník[[#This Row],[Kód]]</f>
        <v>6512</v>
      </c>
      <c r="E399" s="100">
        <v>0.42</v>
      </c>
      <c r="F399" s="90"/>
      <c r="G399" s="90" t="s">
        <v>487</v>
      </c>
      <c r="H399" s="90"/>
      <c r="I399" s="101">
        <f>Cenník[[#This Row],[Kód]]</f>
        <v>6512</v>
      </c>
      <c r="J399" s="102">
        <f>SUM(Výskyt[[#This Row],[1]:[10]])</f>
        <v>0</v>
      </c>
      <c r="K399" s="102" t="str">
        <f>IFERROR(RANK(Výskyt[[#This Row],[kód-P]],Výskyt[kód-P],1),"")</f>
        <v/>
      </c>
      <c r="L399" s="102" t="str">
        <f>IF(Výskyt[[#This Row],[ks]]&gt;0,Výskyt[[#This Row],[Kód]],"")</f>
        <v/>
      </c>
      <c r="M399" s="102" t="str">
        <f>IFERROR(VLOOKUP(Výskyt[[#This Row],[Kód]],zostava1[],2,0),"")</f>
        <v/>
      </c>
      <c r="N399" s="102" t="str">
        <f>IFERROR(VLOOKUP(Výskyt[[#This Row],[Kód]],zostava2[],2,0),"")</f>
        <v/>
      </c>
      <c r="O399" s="102" t="str">
        <f>IFERROR(VLOOKUP(Výskyt[[#This Row],[Kód]],zostava3[],2,0),"")</f>
        <v/>
      </c>
      <c r="P399" s="102" t="str">
        <f>IFERROR(VLOOKUP(Výskyt[[#This Row],[Kód]],zostava4[],2,0),"")</f>
        <v/>
      </c>
      <c r="Q399" s="102" t="str">
        <f>IFERROR(VLOOKUP(Výskyt[[#This Row],[Kód]],zostava5[],2,0),"")</f>
        <v/>
      </c>
      <c r="R399" s="102" t="str">
        <f>IFERROR(VLOOKUP(Výskyt[[#This Row],[Kód]],zostava6[],2,0),"")</f>
        <v/>
      </c>
      <c r="S399" s="102" t="str">
        <f>IFERROR(VLOOKUP(Výskyt[[#This Row],[Kód]],zostava7[],2,0),"")</f>
        <v/>
      </c>
      <c r="T399" s="102" t="str">
        <f>IFERROR(VLOOKUP(Výskyt[[#This Row],[Kód]],zostava8[],2,0),"")</f>
        <v/>
      </c>
      <c r="U399" s="102" t="str">
        <f>IFERROR(VLOOKUP(Výskyt[[#This Row],[Kód]],zostava9[],2,0),"")</f>
        <v/>
      </c>
      <c r="V399" s="103" t="str">
        <f>IFERROR(VLOOKUP(Výskyt[[#This Row],[Kód]],zostava10[],2,0),"")</f>
        <v/>
      </c>
      <c r="W399" s="90"/>
    </row>
    <row r="400" spans="1:23" x14ac:dyDescent="0.35">
      <c r="A400" s="90"/>
      <c r="B400" s="99">
        <v>6513</v>
      </c>
      <c r="C400" s="90" t="s">
        <v>270</v>
      </c>
      <c r="D400" s="90">
        <f>Cenník[[#This Row],[Kód]]</f>
        <v>6513</v>
      </c>
      <c r="E400" s="100">
        <v>0.42</v>
      </c>
      <c r="F400" s="90"/>
      <c r="G400" s="90" t="s">
        <v>488</v>
      </c>
      <c r="H400" s="90"/>
      <c r="I400" s="101">
        <f>Cenník[[#This Row],[Kód]]</f>
        <v>6513</v>
      </c>
      <c r="J400" s="102">
        <f>SUM(Výskyt[[#This Row],[1]:[10]])</f>
        <v>0</v>
      </c>
      <c r="K400" s="102" t="str">
        <f>IFERROR(RANK(Výskyt[[#This Row],[kód-P]],Výskyt[kód-P],1),"")</f>
        <v/>
      </c>
      <c r="L400" s="102" t="str">
        <f>IF(Výskyt[[#This Row],[ks]]&gt;0,Výskyt[[#This Row],[Kód]],"")</f>
        <v/>
      </c>
      <c r="M400" s="102" t="str">
        <f>IFERROR(VLOOKUP(Výskyt[[#This Row],[Kód]],zostava1[],2,0),"")</f>
        <v/>
      </c>
      <c r="N400" s="102" t="str">
        <f>IFERROR(VLOOKUP(Výskyt[[#This Row],[Kód]],zostava2[],2,0),"")</f>
        <v/>
      </c>
      <c r="O400" s="102" t="str">
        <f>IFERROR(VLOOKUP(Výskyt[[#This Row],[Kód]],zostava3[],2,0),"")</f>
        <v/>
      </c>
      <c r="P400" s="102" t="str">
        <f>IFERROR(VLOOKUP(Výskyt[[#This Row],[Kód]],zostava4[],2,0),"")</f>
        <v/>
      </c>
      <c r="Q400" s="102" t="str">
        <f>IFERROR(VLOOKUP(Výskyt[[#This Row],[Kód]],zostava5[],2,0),"")</f>
        <v/>
      </c>
      <c r="R400" s="102" t="str">
        <f>IFERROR(VLOOKUP(Výskyt[[#This Row],[Kód]],zostava6[],2,0),"")</f>
        <v/>
      </c>
      <c r="S400" s="102" t="str">
        <f>IFERROR(VLOOKUP(Výskyt[[#This Row],[Kód]],zostava7[],2,0),"")</f>
        <v/>
      </c>
      <c r="T400" s="102" t="str">
        <f>IFERROR(VLOOKUP(Výskyt[[#This Row],[Kód]],zostava8[],2,0),"")</f>
        <v/>
      </c>
      <c r="U400" s="102" t="str">
        <f>IFERROR(VLOOKUP(Výskyt[[#This Row],[Kód]],zostava9[],2,0),"")</f>
        <v/>
      </c>
      <c r="V400" s="103" t="str">
        <f>IFERROR(VLOOKUP(Výskyt[[#This Row],[Kód]],zostava10[],2,0),"")</f>
        <v/>
      </c>
      <c r="W400" s="90"/>
    </row>
    <row r="401" spans="1:23" x14ac:dyDescent="0.35">
      <c r="A401" s="90"/>
      <c r="B401" s="99">
        <v>6514</v>
      </c>
      <c r="C401" s="90" t="s">
        <v>268</v>
      </c>
      <c r="D401" s="90">
        <f>Cenník[[#This Row],[Kód]]</f>
        <v>6514</v>
      </c>
      <c r="E401" s="100">
        <v>0.42</v>
      </c>
      <c r="F401" s="90"/>
      <c r="G401" s="90" t="s">
        <v>192</v>
      </c>
      <c r="H401" s="90"/>
      <c r="I401" s="101">
        <f>Cenník[[#This Row],[Kód]]</f>
        <v>6514</v>
      </c>
      <c r="J401" s="102">
        <f>SUM(Výskyt[[#This Row],[1]:[10]])</f>
        <v>0</v>
      </c>
      <c r="K401" s="102" t="str">
        <f>IFERROR(RANK(Výskyt[[#This Row],[kód-P]],Výskyt[kód-P],1),"")</f>
        <v/>
      </c>
      <c r="L401" s="102" t="str">
        <f>IF(Výskyt[[#This Row],[ks]]&gt;0,Výskyt[[#This Row],[Kód]],"")</f>
        <v/>
      </c>
      <c r="M401" s="102" t="str">
        <f>IFERROR(VLOOKUP(Výskyt[[#This Row],[Kód]],zostava1[],2,0),"")</f>
        <v/>
      </c>
      <c r="N401" s="102" t="str">
        <f>IFERROR(VLOOKUP(Výskyt[[#This Row],[Kód]],zostava2[],2,0),"")</f>
        <v/>
      </c>
      <c r="O401" s="102" t="str">
        <f>IFERROR(VLOOKUP(Výskyt[[#This Row],[Kód]],zostava3[],2,0),"")</f>
        <v/>
      </c>
      <c r="P401" s="102" t="str">
        <f>IFERROR(VLOOKUP(Výskyt[[#This Row],[Kód]],zostava4[],2,0),"")</f>
        <v/>
      </c>
      <c r="Q401" s="102" t="str">
        <f>IFERROR(VLOOKUP(Výskyt[[#This Row],[Kód]],zostava5[],2,0),"")</f>
        <v/>
      </c>
      <c r="R401" s="102" t="str">
        <f>IFERROR(VLOOKUP(Výskyt[[#This Row],[Kód]],zostava6[],2,0),"")</f>
        <v/>
      </c>
      <c r="S401" s="102" t="str">
        <f>IFERROR(VLOOKUP(Výskyt[[#This Row],[Kód]],zostava7[],2,0),"")</f>
        <v/>
      </c>
      <c r="T401" s="102" t="str">
        <f>IFERROR(VLOOKUP(Výskyt[[#This Row],[Kód]],zostava8[],2,0),"")</f>
        <v/>
      </c>
      <c r="U401" s="102" t="str">
        <f>IFERROR(VLOOKUP(Výskyt[[#This Row],[Kód]],zostava9[],2,0),"")</f>
        <v/>
      </c>
      <c r="V401" s="103" t="str">
        <f>IFERROR(VLOOKUP(Výskyt[[#This Row],[Kód]],zostava10[],2,0),"")</f>
        <v/>
      </c>
      <c r="W401" s="90"/>
    </row>
    <row r="402" spans="1:23" x14ac:dyDescent="0.35">
      <c r="A402" s="90"/>
      <c r="B402" s="99">
        <v>6515</v>
      </c>
      <c r="C402" s="90" t="s">
        <v>266</v>
      </c>
      <c r="D402" s="90">
        <f>Cenník[[#This Row],[Kód]]</f>
        <v>6515</v>
      </c>
      <c r="E402" s="100">
        <v>0.42</v>
      </c>
      <c r="F402" s="90"/>
      <c r="G402" s="90" t="s">
        <v>362</v>
      </c>
      <c r="H402" s="90"/>
      <c r="I402" s="101">
        <f>Cenník[[#This Row],[Kód]]</f>
        <v>6515</v>
      </c>
      <c r="J402" s="102">
        <f>SUM(Výskyt[[#This Row],[1]:[10]])</f>
        <v>0</v>
      </c>
      <c r="K402" s="102" t="str">
        <f>IFERROR(RANK(Výskyt[[#This Row],[kód-P]],Výskyt[kód-P],1),"")</f>
        <v/>
      </c>
      <c r="L402" s="102" t="str">
        <f>IF(Výskyt[[#This Row],[ks]]&gt;0,Výskyt[[#This Row],[Kód]],"")</f>
        <v/>
      </c>
      <c r="M402" s="102" t="str">
        <f>IFERROR(VLOOKUP(Výskyt[[#This Row],[Kód]],zostava1[],2,0),"")</f>
        <v/>
      </c>
      <c r="N402" s="102" t="str">
        <f>IFERROR(VLOOKUP(Výskyt[[#This Row],[Kód]],zostava2[],2,0),"")</f>
        <v/>
      </c>
      <c r="O402" s="102" t="str">
        <f>IFERROR(VLOOKUP(Výskyt[[#This Row],[Kód]],zostava3[],2,0),"")</f>
        <v/>
      </c>
      <c r="P402" s="102" t="str">
        <f>IFERROR(VLOOKUP(Výskyt[[#This Row],[Kód]],zostava4[],2,0),"")</f>
        <v/>
      </c>
      <c r="Q402" s="102" t="str">
        <f>IFERROR(VLOOKUP(Výskyt[[#This Row],[Kód]],zostava5[],2,0),"")</f>
        <v/>
      </c>
      <c r="R402" s="102" t="str">
        <f>IFERROR(VLOOKUP(Výskyt[[#This Row],[Kód]],zostava6[],2,0),"")</f>
        <v/>
      </c>
      <c r="S402" s="102" t="str">
        <f>IFERROR(VLOOKUP(Výskyt[[#This Row],[Kód]],zostava7[],2,0),"")</f>
        <v/>
      </c>
      <c r="T402" s="102" t="str">
        <f>IFERROR(VLOOKUP(Výskyt[[#This Row],[Kód]],zostava8[],2,0),"")</f>
        <v/>
      </c>
      <c r="U402" s="102" t="str">
        <f>IFERROR(VLOOKUP(Výskyt[[#This Row],[Kód]],zostava9[],2,0),"")</f>
        <v/>
      </c>
      <c r="V402" s="103" t="str">
        <f>IFERROR(VLOOKUP(Výskyt[[#This Row],[Kód]],zostava10[],2,0),"")</f>
        <v/>
      </c>
      <c r="W402" s="90"/>
    </row>
    <row r="403" spans="1:23" x14ac:dyDescent="0.35">
      <c r="A403" s="90"/>
      <c r="B403" s="99">
        <v>6516</v>
      </c>
      <c r="C403" s="90" t="s">
        <v>264</v>
      </c>
      <c r="D403" s="90">
        <f>Cenník[[#This Row],[Kód]]</f>
        <v>6516</v>
      </c>
      <c r="E403" s="100">
        <v>0.42</v>
      </c>
      <c r="F403" s="90"/>
      <c r="G403" s="90" t="s">
        <v>448</v>
      </c>
      <c r="H403" s="90"/>
      <c r="I403" s="101">
        <f>Cenník[[#This Row],[Kód]]</f>
        <v>6516</v>
      </c>
      <c r="J403" s="102">
        <f>SUM(Výskyt[[#This Row],[1]:[10]])</f>
        <v>0</v>
      </c>
      <c r="K403" s="102" t="str">
        <f>IFERROR(RANK(Výskyt[[#This Row],[kód-P]],Výskyt[kód-P],1),"")</f>
        <v/>
      </c>
      <c r="L403" s="102" t="str">
        <f>IF(Výskyt[[#This Row],[ks]]&gt;0,Výskyt[[#This Row],[Kód]],"")</f>
        <v/>
      </c>
      <c r="M403" s="102" t="str">
        <f>IFERROR(VLOOKUP(Výskyt[[#This Row],[Kód]],zostava1[],2,0),"")</f>
        <v/>
      </c>
      <c r="N403" s="102" t="str">
        <f>IFERROR(VLOOKUP(Výskyt[[#This Row],[Kód]],zostava2[],2,0),"")</f>
        <v/>
      </c>
      <c r="O403" s="102" t="str">
        <f>IFERROR(VLOOKUP(Výskyt[[#This Row],[Kód]],zostava3[],2,0),"")</f>
        <v/>
      </c>
      <c r="P403" s="102" t="str">
        <f>IFERROR(VLOOKUP(Výskyt[[#This Row],[Kód]],zostava4[],2,0),"")</f>
        <v/>
      </c>
      <c r="Q403" s="102" t="str">
        <f>IFERROR(VLOOKUP(Výskyt[[#This Row],[Kód]],zostava5[],2,0),"")</f>
        <v/>
      </c>
      <c r="R403" s="102" t="str">
        <f>IFERROR(VLOOKUP(Výskyt[[#This Row],[Kód]],zostava6[],2,0),"")</f>
        <v/>
      </c>
      <c r="S403" s="102" t="str">
        <f>IFERROR(VLOOKUP(Výskyt[[#This Row],[Kód]],zostava7[],2,0),"")</f>
        <v/>
      </c>
      <c r="T403" s="102" t="str">
        <f>IFERROR(VLOOKUP(Výskyt[[#This Row],[Kód]],zostava8[],2,0),"")</f>
        <v/>
      </c>
      <c r="U403" s="102" t="str">
        <f>IFERROR(VLOOKUP(Výskyt[[#This Row],[Kód]],zostava9[],2,0),"")</f>
        <v/>
      </c>
      <c r="V403" s="103" t="str">
        <f>IFERROR(VLOOKUP(Výskyt[[#This Row],[Kód]],zostava10[],2,0),"")</f>
        <v/>
      </c>
      <c r="W403" s="90"/>
    </row>
    <row r="404" spans="1:23" x14ac:dyDescent="0.35">
      <c r="A404" s="90"/>
      <c r="B404" s="99">
        <v>6517</v>
      </c>
      <c r="C404" s="90" t="s">
        <v>262</v>
      </c>
      <c r="D404" s="90">
        <f>Cenník[[#This Row],[Kód]]</f>
        <v>6517</v>
      </c>
      <c r="E404" s="100">
        <v>0.42</v>
      </c>
      <c r="F404" s="90"/>
      <c r="G404" s="90" t="s">
        <v>26</v>
      </c>
      <c r="H404" s="90"/>
      <c r="I404" s="101">
        <f>Cenník[[#This Row],[Kód]]</f>
        <v>6517</v>
      </c>
      <c r="J404" s="102">
        <f>SUM(Výskyt[[#This Row],[1]:[10]])</f>
        <v>0</v>
      </c>
      <c r="K404" s="102" t="str">
        <f>IFERROR(RANK(Výskyt[[#This Row],[kód-P]],Výskyt[kód-P],1),"")</f>
        <v/>
      </c>
      <c r="L404" s="102" t="str">
        <f>IF(Výskyt[[#This Row],[ks]]&gt;0,Výskyt[[#This Row],[Kód]],"")</f>
        <v/>
      </c>
      <c r="M404" s="102" t="str">
        <f>IFERROR(VLOOKUP(Výskyt[[#This Row],[Kód]],zostava1[],2,0),"")</f>
        <v/>
      </c>
      <c r="N404" s="102" t="str">
        <f>IFERROR(VLOOKUP(Výskyt[[#This Row],[Kód]],zostava2[],2,0),"")</f>
        <v/>
      </c>
      <c r="O404" s="102" t="str">
        <f>IFERROR(VLOOKUP(Výskyt[[#This Row],[Kód]],zostava3[],2,0),"")</f>
        <v/>
      </c>
      <c r="P404" s="102" t="str">
        <f>IFERROR(VLOOKUP(Výskyt[[#This Row],[Kód]],zostava4[],2,0),"")</f>
        <v/>
      </c>
      <c r="Q404" s="102" t="str">
        <f>IFERROR(VLOOKUP(Výskyt[[#This Row],[Kód]],zostava5[],2,0),"")</f>
        <v/>
      </c>
      <c r="R404" s="102" t="str">
        <f>IFERROR(VLOOKUP(Výskyt[[#This Row],[Kód]],zostava6[],2,0),"")</f>
        <v/>
      </c>
      <c r="S404" s="102" t="str">
        <f>IFERROR(VLOOKUP(Výskyt[[#This Row],[Kód]],zostava7[],2,0),"")</f>
        <v/>
      </c>
      <c r="T404" s="102" t="str">
        <f>IFERROR(VLOOKUP(Výskyt[[#This Row],[Kód]],zostava8[],2,0),"")</f>
        <v/>
      </c>
      <c r="U404" s="102" t="str">
        <f>IFERROR(VLOOKUP(Výskyt[[#This Row],[Kód]],zostava9[],2,0),"")</f>
        <v/>
      </c>
      <c r="V404" s="103" t="str">
        <f>IFERROR(VLOOKUP(Výskyt[[#This Row],[Kód]],zostava10[],2,0),"")</f>
        <v/>
      </c>
      <c r="W404" s="90"/>
    </row>
    <row r="405" spans="1:23" x14ac:dyDescent="0.35">
      <c r="A405" s="90"/>
      <c r="B405" s="99">
        <v>6518</v>
      </c>
      <c r="C405" s="90" t="s">
        <v>260</v>
      </c>
      <c r="D405" s="90">
        <f>Cenník[[#This Row],[Kód]]</f>
        <v>6518</v>
      </c>
      <c r="E405" s="100">
        <v>0.42</v>
      </c>
      <c r="F405" s="90"/>
      <c r="G405" s="90" t="s">
        <v>108</v>
      </c>
      <c r="H405" s="90"/>
      <c r="I405" s="101">
        <f>Cenník[[#This Row],[Kód]]</f>
        <v>6518</v>
      </c>
      <c r="J405" s="102">
        <f>SUM(Výskyt[[#This Row],[1]:[10]])</f>
        <v>0</v>
      </c>
      <c r="K405" s="102" t="str">
        <f>IFERROR(RANK(Výskyt[[#This Row],[kód-P]],Výskyt[kód-P],1),"")</f>
        <v/>
      </c>
      <c r="L405" s="102" t="str">
        <f>IF(Výskyt[[#This Row],[ks]]&gt;0,Výskyt[[#This Row],[Kód]],"")</f>
        <v/>
      </c>
      <c r="M405" s="102" t="str">
        <f>IFERROR(VLOOKUP(Výskyt[[#This Row],[Kód]],zostava1[],2,0),"")</f>
        <v/>
      </c>
      <c r="N405" s="102" t="str">
        <f>IFERROR(VLOOKUP(Výskyt[[#This Row],[Kód]],zostava2[],2,0),"")</f>
        <v/>
      </c>
      <c r="O405" s="102" t="str">
        <f>IFERROR(VLOOKUP(Výskyt[[#This Row],[Kód]],zostava3[],2,0),"")</f>
        <v/>
      </c>
      <c r="P405" s="102" t="str">
        <f>IFERROR(VLOOKUP(Výskyt[[#This Row],[Kód]],zostava4[],2,0),"")</f>
        <v/>
      </c>
      <c r="Q405" s="102" t="str">
        <f>IFERROR(VLOOKUP(Výskyt[[#This Row],[Kód]],zostava5[],2,0),"")</f>
        <v/>
      </c>
      <c r="R405" s="102" t="str">
        <f>IFERROR(VLOOKUP(Výskyt[[#This Row],[Kód]],zostava6[],2,0),"")</f>
        <v/>
      </c>
      <c r="S405" s="102" t="str">
        <f>IFERROR(VLOOKUP(Výskyt[[#This Row],[Kód]],zostava7[],2,0),"")</f>
        <v/>
      </c>
      <c r="T405" s="102" t="str">
        <f>IFERROR(VLOOKUP(Výskyt[[#This Row],[Kód]],zostava8[],2,0),"")</f>
        <v/>
      </c>
      <c r="U405" s="102" t="str">
        <f>IFERROR(VLOOKUP(Výskyt[[#This Row],[Kód]],zostava9[],2,0),"")</f>
        <v/>
      </c>
      <c r="V405" s="103" t="str">
        <f>IFERROR(VLOOKUP(Výskyt[[#This Row],[Kód]],zostava10[],2,0),"")</f>
        <v/>
      </c>
      <c r="W405" s="90"/>
    </row>
    <row r="406" spans="1:23" x14ac:dyDescent="0.35">
      <c r="A406" s="90"/>
      <c r="B406" s="99">
        <v>6519</v>
      </c>
      <c r="C406" s="90" t="s">
        <v>258</v>
      </c>
      <c r="D406" s="90">
        <f>Cenník[[#This Row],[Kód]]</f>
        <v>6519</v>
      </c>
      <c r="E406" s="100">
        <v>0.42</v>
      </c>
      <c r="F406" s="90"/>
      <c r="G406" s="90" t="s">
        <v>36</v>
      </c>
      <c r="H406" s="90"/>
      <c r="I406" s="101">
        <f>Cenník[[#This Row],[Kód]]</f>
        <v>6519</v>
      </c>
      <c r="J406" s="102">
        <f>SUM(Výskyt[[#This Row],[1]:[10]])</f>
        <v>0</v>
      </c>
      <c r="K406" s="102" t="str">
        <f>IFERROR(RANK(Výskyt[[#This Row],[kód-P]],Výskyt[kód-P],1),"")</f>
        <v/>
      </c>
      <c r="L406" s="102" t="str">
        <f>IF(Výskyt[[#This Row],[ks]]&gt;0,Výskyt[[#This Row],[Kód]],"")</f>
        <v/>
      </c>
      <c r="M406" s="102" t="str">
        <f>IFERROR(VLOOKUP(Výskyt[[#This Row],[Kód]],zostava1[],2,0),"")</f>
        <v/>
      </c>
      <c r="N406" s="102" t="str">
        <f>IFERROR(VLOOKUP(Výskyt[[#This Row],[Kód]],zostava2[],2,0),"")</f>
        <v/>
      </c>
      <c r="O406" s="102" t="str">
        <f>IFERROR(VLOOKUP(Výskyt[[#This Row],[Kód]],zostava3[],2,0),"")</f>
        <v/>
      </c>
      <c r="P406" s="102" t="str">
        <f>IFERROR(VLOOKUP(Výskyt[[#This Row],[Kód]],zostava4[],2,0),"")</f>
        <v/>
      </c>
      <c r="Q406" s="102" t="str">
        <f>IFERROR(VLOOKUP(Výskyt[[#This Row],[Kód]],zostava5[],2,0),"")</f>
        <v/>
      </c>
      <c r="R406" s="102" t="str">
        <f>IFERROR(VLOOKUP(Výskyt[[#This Row],[Kód]],zostava6[],2,0),"")</f>
        <v/>
      </c>
      <c r="S406" s="102" t="str">
        <f>IFERROR(VLOOKUP(Výskyt[[#This Row],[Kód]],zostava7[],2,0),"")</f>
        <v/>
      </c>
      <c r="T406" s="102" t="str">
        <f>IFERROR(VLOOKUP(Výskyt[[#This Row],[Kód]],zostava8[],2,0),"")</f>
        <v/>
      </c>
      <c r="U406" s="102" t="str">
        <f>IFERROR(VLOOKUP(Výskyt[[#This Row],[Kód]],zostava9[],2,0),"")</f>
        <v/>
      </c>
      <c r="V406" s="103" t="str">
        <f>IFERROR(VLOOKUP(Výskyt[[#This Row],[Kód]],zostava10[],2,0),"")</f>
        <v/>
      </c>
      <c r="W406" s="90"/>
    </row>
    <row r="407" spans="1:23" x14ac:dyDescent="0.35">
      <c r="A407" s="90"/>
      <c r="B407" s="99">
        <v>6520</v>
      </c>
      <c r="C407" s="90" t="s">
        <v>319</v>
      </c>
      <c r="D407" s="90">
        <f>Cenník[[#This Row],[Kód]]</f>
        <v>6520</v>
      </c>
      <c r="E407" s="100">
        <v>0.06</v>
      </c>
      <c r="F407" s="90"/>
      <c r="G407" s="90" t="s">
        <v>28</v>
      </c>
      <c r="H407" s="90"/>
      <c r="I407" s="101">
        <f>Cenník[[#This Row],[Kód]]</f>
        <v>6520</v>
      </c>
      <c r="J407" s="102">
        <f>SUM(Výskyt[[#This Row],[1]:[10]])</f>
        <v>0</v>
      </c>
      <c r="K407" s="102" t="str">
        <f>IFERROR(RANK(Výskyt[[#This Row],[kód-P]],Výskyt[kód-P],1),"")</f>
        <v/>
      </c>
      <c r="L407" s="102" t="str">
        <f>IF(Výskyt[[#This Row],[ks]]&gt;0,Výskyt[[#This Row],[Kód]],"")</f>
        <v/>
      </c>
      <c r="M407" s="102" t="str">
        <f>IFERROR(VLOOKUP(Výskyt[[#This Row],[Kód]],zostava1[],2,0),"")</f>
        <v/>
      </c>
      <c r="N407" s="102" t="str">
        <f>IFERROR(VLOOKUP(Výskyt[[#This Row],[Kód]],zostava2[],2,0),"")</f>
        <v/>
      </c>
      <c r="O407" s="102" t="str">
        <f>IFERROR(VLOOKUP(Výskyt[[#This Row],[Kód]],zostava3[],2,0),"")</f>
        <v/>
      </c>
      <c r="P407" s="102" t="str">
        <f>IFERROR(VLOOKUP(Výskyt[[#This Row],[Kód]],zostava4[],2,0),"")</f>
        <v/>
      </c>
      <c r="Q407" s="102" t="str">
        <f>IFERROR(VLOOKUP(Výskyt[[#This Row],[Kód]],zostava5[],2,0),"")</f>
        <v/>
      </c>
      <c r="R407" s="102" t="str">
        <f>IFERROR(VLOOKUP(Výskyt[[#This Row],[Kód]],zostava6[],2,0),"")</f>
        <v/>
      </c>
      <c r="S407" s="102" t="str">
        <f>IFERROR(VLOOKUP(Výskyt[[#This Row],[Kód]],zostava7[],2,0),"")</f>
        <v/>
      </c>
      <c r="T407" s="102" t="str">
        <f>IFERROR(VLOOKUP(Výskyt[[#This Row],[Kód]],zostava8[],2,0),"")</f>
        <v/>
      </c>
      <c r="U407" s="102" t="str">
        <f>IFERROR(VLOOKUP(Výskyt[[#This Row],[Kód]],zostava9[],2,0),"")</f>
        <v/>
      </c>
      <c r="V407" s="103" t="str">
        <f>IFERROR(VLOOKUP(Výskyt[[#This Row],[Kód]],zostava10[],2,0),"")</f>
        <v/>
      </c>
      <c r="W407" s="90"/>
    </row>
    <row r="408" spans="1:23" x14ac:dyDescent="0.35">
      <c r="A408" s="90"/>
      <c r="B408" s="99">
        <v>6521</v>
      </c>
      <c r="C408" s="90" t="s">
        <v>321</v>
      </c>
      <c r="D408" s="90">
        <f>Cenník[[#This Row],[Kód]]</f>
        <v>6521</v>
      </c>
      <c r="E408" s="100">
        <v>0.06</v>
      </c>
      <c r="F408" s="90"/>
      <c r="G408" s="90" t="s">
        <v>30</v>
      </c>
      <c r="H408" s="90"/>
      <c r="I408" s="101">
        <f>Cenník[[#This Row],[Kód]]</f>
        <v>6521</v>
      </c>
      <c r="J408" s="102">
        <f>SUM(Výskyt[[#This Row],[1]:[10]])</f>
        <v>0</v>
      </c>
      <c r="K408" s="102" t="str">
        <f>IFERROR(RANK(Výskyt[[#This Row],[kód-P]],Výskyt[kód-P],1),"")</f>
        <v/>
      </c>
      <c r="L408" s="102" t="str">
        <f>IF(Výskyt[[#This Row],[ks]]&gt;0,Výskyt[[#This Row],[Kód]],"")</f>
        <v/>
      </c>
      <c r="M408" s="102" t="str">
        <f>IFERROR(VLOOKUP(Výskyt[[#This Row],[Kód]],zostava1[],2,0),"")</f>
        <v/>
      </c>
      <c r="N408" s="102" t="str">
        <f>IFERROR(VLOOKUP(Výskyt[[#This Row],[Kód]],zostava2[],2,0),"")</f>
        <v/>
      </c>
      <c r="O408" s="102" t="str">
        <f>IFERROR(VLOOKUP(Výskyt[[#This Row],[Kód]],zostava3[],2,0),"")</f>
        <v/>
      </c>
      <c r="P408" s="102" t="str">
        <f>IFERROR(VLOOKUP(Výskyt[[#This Row],[Kód]],zostava4[],2,0),"")</f>
        <v/>
      </c>
      <c r="Q408" s="102" t="str">
        <f>IFERROR(VLOOKUP(Výskyt[[#This Row],[Kód]],zostava5[],2,0),"")</f>
        <v/>
      </c>
      <c r="R408" s="102" t="str">
        <f>IFERROR(VLOOKUP(Výskyt[[#This Row],[Kód]],zostava6[],2,0),"")</f>
        <v/>
      </c>
      <c r="S408" s="102" t="str">
        <f>IFERROR(VLOOKUP(Výskyt[[#This Row],[Kód]],zostava7[],2,0),"")</f>
        <v/>
      </c>
      <c r="T408" s="102" t="str">
        <f>IFERROR(VLOOKUP(Výskyt[[#This Row],[Kód]],zostava8[],2,0),"")</f>
        <v/>
      </c>
      <c r="U408" s="102" t="str">
        <f>IFERROR(VLOOKUP(Výskyt[[#This Row],[Kód]],zostava9[],2,0),"")</f>
        <v/>
      </c>
      <c r="V408" s="103" t="str">
        <f>IFERROR(VLOOKUP(Výskyt[[#This Row],[Kód]],zostava10[],2,0),"")</f>
        <v/>
      </c>
      <c r="W408" s="90"/>
    </row>
    <row r="409" spans="1:23" x14ac:dyDescent="0.35">
      <c r="A409" s="90"/>
      <c r="B409" s="99">
        <v>6522</v>
      </c>
      <c r="C409" s="90" t="s">
        <v>323</v>
      </c>
      <c r="D409" s="90">
        <f>Cenník[[#This Row],[Kód]]</f>
        <v>6522</v>
      </c>
      <c r="E409" s="100">
        <v>0.06</v>
      </c>
      <c r="F409" s="90"/>
      <c r="G409" s="90" t="s">
        <v>110</v>
      </c>
      <c r="H409" s="90"/>
      <c r="I409" s="101">
        <f>Cenník[[#This Row],[Kód]]</f>
        <v>6522</v>
      </c>
      <c r="J409" s="102">
        <f>SUM(Výskyt[[#This Row],[1]:[10]])</f>
        <v>0</v>
      </c>
      <c r="K409" s="102" t="str">
        <f>IFERROR(RANK(Výskyt[[#This Row],[kód-P]],Výskyt[kód-P],1),"")</f>
        <v/>
      </c>
      <c r="L409" s="102" t="str">
        <f>IF(Výskyt[[#This Row],[ks]]&gt;0,Výskyt[[#This Row],[Kód]],"")</f>
        <v/>
      </c>
      <c r="M409" s="102" t="str">
        <f>IFERROR(VLOOKUP(Výskyt[[#This Row],[Kód]],zostava1[],2,0),"")</f>
        <v/>
      </c>
      <c r="N409" s="102" t="str">
        <f>IFERROR(VLOOKUP(Výskyt[[#This Row],[Kód]],zostava2[],2,0),"")</f>
        <v/>
      </c>
      <c r="O409" s="102" t="str">
        <f>IFERROR(VLOOKUP(Výskyt[[#This Row],[Kód]],zostava3[],2,0),"")</f>
        <v/>
      </c>
      <c r="P409" s="102" t="str">
        <f>IFERROR(VLOOKUP(Výskyt[[#This Row],[Kód]],zostava4[],2,0),"")</f>
        <v/>
      </c>
      <c r="Q409" s="102" t="str">
        <f>IFERROR(VLOOKUP(Výskyt[[#This Row],[Kód]],zostava5[],2,0),"")</f>
        <v/>
      </c>
      <c r="R409" s="102" t="str">
        <f>IFERROR(VLOOKUP(Výskyt[[#This Row],[Kód]],zostava6[],2,0),"")</f>
        <v/>
      </c>
      <c r="S409" s="102" t="str">
        <f>IFERROR(VLOOKUP(Výskyt[[#This Row],[Kód]],zostava7[],2,0),"")</f>
        <v/>
      </c>
      <c r="T409" s="102" t="str">
        <f>IFERROR(VLOOKUP(Výskyt[[#This Row],[Kód]],zostava8[],2,0),"")</f>
        <v/>
      </c>
      <c r="U409" s="102" t="str">
        <f>IFERROR(VLOOKUP(Výskyt[[#This Row],[Kód]],zostava9[],2,0),"")</f>
        <v/>
      </c>
      <c r="V409" s="103" t="str">
        <f>IFERROR(VLOOKUP(Výskyt[[#This Row],[Kód]],zostava10[],2,0),"")</f>
        <v/>
      </c>
      <c r="W409" s="90"/>
    </row>
    <row r="410" spans="1:23" x14ac:dyDescent="0.35">
      <c r="A410" s="90"/>
      <c r="B410" s="99">
        <v>6523</v>
      </c>
      <c r="C410" s="90" t="s">
        <v>334</v>
      </c>
      <c r="D410" s="90">
        <f>Cenník[[#This Row],[Kód]]</f>
        <v>6523</v>
      </c>
      <c r="E410" s="100">
        <v>0.06</v>
      </c>
      <c r="F410" s="90"/>
      <c r="G410" s="90" t="s">
        <v>32</v>
      </c>
      <c r="H410" s="90"/>
      <c r="I410" s="101">
        <f>Cenník[[#This Row],[Kód]]</f>
        <v>6523</v>
      </c>
      <c r="J410" s="102">
        <f>SUM(Výskyt[[#This Row],[1]:[10]])</f>
        <v>0</v>
      </c>
      <c r="K410" s="102" t="str">
        <f>IFERROR(RANK(Výskyt[[#This Row],[kód-P]],Výskyt[kód-P],1),"")</f>
        <v/>
      </c>
      <c r="L410" s="102" t="str">
        <f>IF(Výskyt[[#This Row],[ks]]&gt;0,Výskyt[[#This Row],[Kód]],"")</f>
        <v/>
      </c>
      <c r="M410" s="102" t="str">
        <f>IFERROR(VLOOKUP(Výskyt[[#This Row],[Kód]],zostava1[],2,0),"")</f>
        <v/>
      </c>
      <c r="N410" s="102" t="str">
        <f>IFERROR(VLOOKUP(Výskyt[[#This Row],[Kód]],zostava2[],2,0),"")</f>
        <v/>
      </c>
      <c r="O410" s="102" t="str">
        <f>IFERROR(VLOOKUP(Výskyt[[#This Row],[Kód]],zostava3[],2,0),"")</f>
        <v/>
      </c>
      <c r="P410" s="102" t="str">
        <f>IFERROR(VLOOKUP(Výskyt[[#This Row],[Kód]],zostava4[],2,0),"")</f>
        <v/>
      </c>
      <c r="Q410" s="102" t="str">
        <f>IFERROR(VLOOKUP(Výskyt[[#This Row],[Kód]],zostava5[],2,0),"")</f>
        <v/>
      </c>
      <c r="R410" s="102" t="str">
        <f>IFERROR(VLOOKUP(Výskyt[[#This Row],[Kód]],zostava6[],2,0),"")</f>
        <v/>
      </c>
      <c r="S410" s="102" t="str">
        <f>IFERROR(VLOOKUP(Výskyt[[#This Row],[Kód]],zostava7[],2,0),"")</f>
        <v/>
      </c>
      <c r="T410" s="102" t="str">
        <f>IFERROR(VLOOKUP(Výskyt[[#This Row],[Kód]],zostava8[],2,0),"")</f>
        <v/>
      </c>
      <c r="U410" s="102" t="str">
        <f>IFERROR(VLOOKUP(Výskyt[[#This Row],[Kód]],zostava9[],2,0),"")</f>
        <v/>
      </c>
      <c r="V410" s="103" t="str">
        <f>IFERROR(VLOOKUP(Výskyt[[#This Row],[Kód]],zostava10[],2,0),"")</f>
        <v/>
      </c>
      <c r="W410" s="90"/>
    </row>
    <row r="411" spans="1:23" x14ac:dyDescent="0.35">
      <c r="A411" s="90"/>
      <c r="B411" s="99">
        <v>6524</v>
      </c>
      <c r="C411" s="90" t="s">
        <v>333</v>
      </c>
      <c r="D411" s="90">
        <f>Cenník[[#This Row],[Kód]]</f>
        <v>6524</v>
      </c>
      <c r="E411" s="100">
        <v>0.06</v>
      </c>
      <c r="F411" s="90"/>
      <c r="G411" s="90" t="s">
        <v>112</v>
      </c>
      <c r="H411" s="90"/>
      <c r="I411" s="101">
        <f>Cenník[[#This Row],[Kód]]</f>
        <v>6524</v>
      </c>
      <c r="J411" s="102">
        <f>SUM(Výskyt[[#This Row],[1]:[10]])</f>
        <v>0</v>
      </c>
      <c r="K411" s="102" t="str">
        <f>IFERROR(RANK(Výskyt[[#This Row],[kód-P]],Výskyt[kód-P],1),"")</f>
        <v/>
      </c>
      <c r="L411" s="102" t="str">
        <f>IF(Výskyt[[#This Row],[ks]]&gt;0,Výskyt[[#This Row],[Kód]],"")</f>
        <v/>
      </c>
      <c r="M411" s="102" t="str">
        <f>IFERROR(VLOOKUP(Výskyt[[#This Row],[Kód]],zostava1[],2,0),"")</f>
        <v/>
      </c>
      <c r="N411" s="102" t="str">
        <f>IFERROR(VLOOKUP(Výskyt[[#This Row],[Kód]],zostava2[],2,0),"")</f>
        <v/>
      </c>
      <c r="O411" s="102" t="str">
        <f>IFERROR(VLOOKUP(Výskyt[[#This Row],[Kód]],zostava3[],2,0),"")</f>
        <v/>
      </c>
      <c r="P411" s="102" t="str">
        <f>IFERROR(VLOOKUP(Výskyt[[#This Row],[Kód]],zostava4[],2,0),"")</f>
        <v/>
      </c>
      <c r="Q411" s="102" t="str">
        <f>IFERROR(VLOOKUP(Výskyt[[#This Row],[Kód]],zostava5[],2,0),"")</f>
        <v/>
      </c>
      <c r="R411" s="102" t="str">
        <f>IFERROR(VLOOKUP(Výskyt[[#This Row],[Kód]],zostava6[],2,0),"")</f>
        <v/>
      </c>
      <c r="S411" s="102" t="str">
        <f>IFERROR(VLOOKUP(Výskyt[[#This Row],[Kód]],zostava7[],2,0),"")</f>
        <v/>
      </c>
      <c r="T411" s="102" t="str">
        <f>IFERROR(VLOOKUP(Výskyt[[#This Row],[Kód]],zostava8[],2,0),"")</f>
        <v/>
      </c>
      <c r="U411" s="102" t="str">
        <f>IFERROR(VLOOKUP(Výskyt[[#This Row],[Kód]],zostava9[],2,0),"")</f>
        <v/>
      </c>
      <c r="V411" s="103" t="str">
        <f>IFERROR(VLOOKUP(Výskyt[[#This Row],[Kód]],zostava10[],2,0),"")</f>
        <v/>
      </c>
      <c r="W411" s="90"/>
    </row>
    <row r="412" spans="1:23" x14ac:dyDescent="0.35">
      <c r="A412" s="90"/>
      <c r="B412" s="99">
        <v>6525</v>
      </c>
      <c r="C412" s="90" t="s">
        <v>332</v>
      </c>
      <c r="D412" s="90">
        <f>Cenník[[#This Row],[Kód]]</f>
        <v>6525</v>
      </c>
      <c r="E412" s="100">
        <v>0.06</v>
      </c>
      <c r="F412" s="90"/>
      <c r="G412" s="90" t="s">
        <v>34</v>
      </c>
      <c r="H412" s="90"/>
      <c r="I412" s="101">
        <f>Cenník[[#This Row],[Kód]]</f>
        <v>6525</v>
      </c>
      <c r="J412" s="102">
        <f>SUM(Výskyt[[#This Row],[1]:[10]])</f>
        <v>0</v>
      </c>
      <c r="K412" s="102" t="str">
        <f>IFERROR(RANK(Výskyt[[#This Row],[kód-P]],Výskyt[kód-P],1),"")</f>
        <v/>
      </c>
      <c r="L412" s="102" t="str">
        <f>IF(Výskyt[[#This Row],[ks]]&gt;0,Výskyt[[#This Row],[Kód]],"")</f>
        <v/>
      </c>
      <c r="M412" s="102" t="str">
        <f>IFERROR(VLOOKUP(Výskyt[[#This Row],[Kód]],zostava1[],2,0),"")</f>
        <v/>
      </c>
      <c r="N412" s="102" t="str">
        <f>IFERROR(VLOOKUP(Výskyt[[#This Row],[Kód]],zostava2[],2,0),"")</f>
        <v/>
      </c>
      <c r="O412" s="102" t="str">
        <f>IFERROR(VLOOKUP(Výskyt[[#This Row],[Kód]],zostava3[],2,0),"")</f>
        <v/>
      </c>
      <c r="P412" s="102" t="str">
        <f>IFERROR(VLOOKUP(Výskyt[[#This Row],[Kód]],zostava4[],2,0),"")</f>
        <v/>
      </c>
      <c r="Q412" s="102" t="str">
        <f>IFERROR(VLOOKUP(Výskyt[[#This Row],[Kód]],zostava5[],2,0),"")</f>
        <v/>
      </c>
      <c r="R412" s="102" t="str">
        <f>IFERROR(VLOOKUP(Výskyt[[#This Row],[Kód]],zostava6[],2,0),"")</f>
        <v/>
      </c>
      <c r="S412" s="102" t="str">
        <f>IFERROR(VLOOKUP(Výskyt[[#This Row],[Kód]],zostava7[],2,0),"")</f>
        <v/>
      </c>
      <c r="T412" s="102" t="str">
        <f>IFERROR(VLOOKUP(Výskyt[[#This Row],[Kód]],zostava8[],2,0),"")</f>
        <v/>
      </c>
      <c r="U412" s="102" t="str">
        <f>IFERROR(VLOOKUP(Výskyt[[#This Row],[Kód]],zostava9[],2,0),"")</f>
        <v/>
      </c>
      <c r="V412" s="103" t="str">
        <f>IFERROR(VLOOKUP(Výskyt[[#This Row],[Kód]],zostava10[],2,0),"")</f>
        <v/>
      </c>
      <c r="W412" s="90"/>
    </row>
    <row r="413" spans="1:23" x14ac:dyDescent="0.35">
      <c r="A413" s="90"/>
      <c r="B413" s="99">
        <v>6526</v>
      </c>
      <c r="C413" s="90" t="s">
        <v>331</v>
      </c>
      <c r="D413" s="90">
        <f>Cenník[[#This Row],[Kód]]</f>
        <v>6526</v>
      </c>
      <c r="E413" s="100">
        <v>0.06</v>
      </c>
      <c r="F413" s="90"/>
      <c r="G413" s="90" t="s">
        <v>38</v>
      </c>
      <c r="H413" s="90"/>
      <c r="I413" s="101">
        <f>Cenník[[#This Row],[Kód]]</f>
        <v>6526</v>
      </c>
      <c r="J413" s="102">
        <f>SUM(Výskyt[[#This Row],[1]:[10]])</f>
        <v>0</v>
      </c>
      <c r="K413" s="102" t="str">
        <f>IFERROR(RANK(Výskyt[[#This Row],[kód-P]],Výskyt[kód-P],1),"")</f>
        <v/>
      </c>
      <c r="L413" s="102" t="str">
        <f>IF(Výskyt[[#This Row],[ks]]&gt;0,Výskyt[[#This Row],[Kód]],"")</f>
        <v/>
      </c>
      <c r="M413" s="102" t="str">
        <f>IFERROR(VLOOKUP(Výskyt[[#This Row],[Kód]],zostava1[],2,0),"")</f>
        <v/>
      </c>
      <c r="N413" s="102" t="str">
        <f>IFERROR(VLOOKUP(Výskyt[[#This Row],[Kód]],zostava2[],2,0),"")</f>
        <v/>
      </c>
      <c r="O413" s="102" t="str">
        <f>IFERROR(VLOOKUP(Výskyt[[#This Row],[Kód]],zostava3[],2,0),"")</f>
        <v/>
      </c>
      <c r="P413" s="102" t="str">
        <f>IFERROR(VLOOKUP(Výskyt[[#This Row],[Kód]],zostava4[],2,0),"")</f>
        <v/>
      </c>
      <c r="Q413" s="102" t="str">
        <f>IFERROR(VLOOKUP(Výskyt[[#This Row],[Kód]],zostava5[],2,0),"")</f>
        <v/>
      </c>
      <c r="R413" s="102" t="str">
        <f>IFERROR(VLOOKUP(Výskyt[[#This Row],[Kód]],zostava6[],2,0),"")</f>
        <v/>
      </c>
      <c r="S413" s="102" t="str">
        <f>IFERROR(VLOOKUP(Výskyt[[#This Row],[Kód]],zostava7[],2,0),"")</f>
        <v/>
      </c>
      <c r="T413" s="102" t="str">
        <f>IFERROR(VLOOKUP(Výskyt[[#This Row],[Kód]],zostava8[],2,0),"")</f>
        <v/>
      </c>
      <c r="U413" s="102" t="str">
        <f>IFERROR(VLOOKUP(Výskyt[[#This Row],[Kód]],zostava9[],2,0),"")</f>
        <v/>
      </c>
      <c r="V413" s="103" t="str">
        <f>IFERROR(VLOOKUP(Výskyt[[#This Row],[Kód]],zostava10[],2,0),"")</f>
        <v/>
      </c>
      <c r="W413" s="90"/>
    </row>
    <row r="414" spans="1:23" x14ac:dyDescent="0.35">
      <c r="A414" s="90"/>
      <c r="B414" s="99">
        <v>6527</v>
      </c>
      <c r="C414" s="90" t="s">
        <v>329</v>
      </c>
      <c r="D414" s="90">
        <f>Cenník[[#This Row],[Kód]]</f>
        <v>6527</v>
      </c>
      <c r="E414" s="100">
        <v>0.06</v>
      </c>
      <c r="F414" s="90"/>
      <c r="G414" s="90" t="s">
        <v>114</v>
      </c>
      <c r="H414" s="90"/>
      <c r="I414" s="101">
        <f>Cenník[[#This Row],[Kód]]</f>
        <v>6527</v>
      </c>
      <c r="J414" s="102">
        <f>SUM(Výskyt[[#This Row],[1]:[10]])</f>
        <v>0</v>
      </c>
      <c r="K414" s="102" t="str">
        <f>IFERROR(RANK(Výskyt[[#This Row],[kód-P]],Výskyt[kód-P],1),"")</f>
        <v/>
      </c>
      <c r="L414" s="102" t="str">
        <f>IF(Výskyt[[#This Row],[ks]]&gt;0,Výskyt[[#This Row],[Kód]],"")</f>
        <v/>
      </c>
      <c r="M414" s="102" t="str">
        <f>IFERROR(VLOOKUP(Výskyt[[#This Row],[Kód]],zostava1[],2,0),"")</f>
        <v/>
      </c>
      <c r="N414" s="102" t="str">
        <f>IFERROR(VLOOKUP(Výskyt[[#This Row],[Kód]],zostava2[],2,0),"")</f>
        <v/>
      </c>
      <c r="O414" s="102" t="str">
        <f>IFERROR(VLOOKUP(Výskyt[[#This Row],[Kód]],zostava3[],2,0),"")</f>
        <v/>
      </c>
      <c r="P414" s="102" t="str">
        <f>IFERROR(VLOOKUP(Výskyt[[#This Row],[Kód]],zostava4[],2,0),"")</f>
        <v/>
      </c>
      <c r="Q414" s="102" t="str">
        <f>IFERROR(VLOOKUP(Výskyt[[#This Row],[Kód]],zostava5[],2,0),"")</f>
        <v/>
      </c>
      <c r="R414" s="102" t="str">
        <f>IFERROR(VLOOKUP(Výskyt[[#This Row],[Kód]],zostava6[],2,0),"")</f>
        <v/>
      </c>
      <c r="S414" s="102" t="str">
        <f>IFERROR(VLOOKUP(Výskyt[[#This Row],[Kód]],zostava7[],2,0),"")</f>
        <v/>
      </c>
      <c r="T414" s="102" t="str">
        <f>IFERROR(VLOOKUP(Výskyt[[#This Row],[Kód]],zostava8[],2,0),"")</f>
        <v/>
      </c>
      <c r="U414" s="102" t="str">
        <f>IFERROR(VLOOKUP(Výskyt[[#This Row],[Kód]],zostava9[],2,0),"")</f>
        <v/>
      </c>
      <c r="V414" s="103" t="str">
        <f>IFERROR(VLOOKUP(Výskyt[[#This Row],[Kód]],zostava10[],2,0),"")</f>
        <v/>
      </c>
      <c r="W414" s="90"/>
    </row>
    <row r="415" spans="1:23" x14ac:dyDescent="0.35">
      <c r="A415" s="90"/>
      <c r="B415" s="99">
        <v>6528</v>
      </c>
      <c r="C415" s="90" t="s">
        <v>327</v>
      </c>
      <c r="D415" s="90">
        <f>Cenník[[#This Row],[Kód]]</f>
        <v>6528</v>
      </c>
      <c r="E415" s="100">
        <v>0.06</v>
      </c>
      <c r="F415" s="90"/>
      <c r="G415" s="90" t="s">
        <v>40</v>
      </c>
      <c r="H415" s="90"/>
      <c r="I415" s="101">
        <f>Cenník[[#This Row],[Kód]]</f>
        <v>6528</v>
      </c>
      <c r="J415" s="102">
        <f>SUM(Výskyt[[#This Row],[1]:[10]])</f>
        <v>0</v>
      </c>
      <c r="K415" s="102" t="str">
        <f>IFERROR(RANK(Výskyt[[#This Row],[kód-P]],Výskyt[kód-P],1),"")</f>
        <v/>
      </c>
      <c r="L415" s="102" t="str">
        <f>IF(Výskyt[[#This Row],[ks]]&gt;0,Výskyt[[#This Row],[Kód]],"")</f>
        <v/>
      </c>
      <c r="M415" s="102" t="str">
        <f>IFERROR(VLOOKUP(Výskyt[[#This Row],[Kód]],zostava1[],2,0),"")</f>
        <v/>
      </c>
      <c r="N415" s="102" t="str">
        <f>IFERROR(VLOOKUP(Výskyt[[#This Row],[Kód]],zostava2[],2,0),"")</f>
        <v/>
      </c>
      <c r="O415" s="102" t="str">
        <f>IFERROR(VLOOKUP(Výskyt[[#This Row],[Kód]],zostava3[],2,0),"")</f>
        <v/>
      </c>
      <c r="P415" s="102" t="str">
        <f>IFERROR(VLOOKUP(Výskyt[[#This Row],[Kód]],zostava4[],2,0),"")</f>
        <v/>
      </c>
      <c r="Q415" s="102" t="str">
        <f>IFERROR(VLOOKUP(Výskyt[[#This Row],[Kód]],zostava5[],2,0),"")</f>
        <v/>
      </c>
      <c r="R415" s="102" t="str">
        <f>IFERROR(VLOOKUP(Výskyt[[#This Row],[Kód]],zostava6[],2,0),"")</f>
        <v/>
      </c>
      <c r="S415" s="102" t="str">
        <f>IFERROR(VLOOKUP(Výskyt[[#This Row],[Kód]],zostava7[],2,0),"")</f>
        <v/>
      </c>
      <c r="T415" s="102" t="str">
        <f>IFERROR(VLOOKUP(Výskyt[[#This Row],[Kód]],zostava8[],2,0),"")</f>
        <v/>
      </c>
      <c r="U415" s="102" t="str">
        <f>IFERROR(VLOOKUP(Výskyt[[#This Row],[Kód]],zostava9[],2,0),"")</f>
        <v/>
      </c>
      <c r="V415" s="103" t="str">
        <f>IFERROR(VLOOKUP(Výskyt[[#This Row],[Kód]],zostava10[],2,0),"")</f>
        <v/>
      </c>
      <c r="W415" s="90"/>
    </row>
    <row r="416" spans="1:23" x14ac:dyDescent="0.35">
      <c r="A416" s="90"/>
      <c r="B416" s="99">
        <v>6529</v>
      </c>
      <c r="C416" s="90" t="s">
        <v>325</v>
      </c>
      <c r="D416" s="90">
        <f>Cenník[[#This Row],[Kód]]</f>
        <v>6529</v>
      </c>
      <c r="E416" s="100">
        <v>0.06</v>
      </c>
      <c r="F416" s="90"/>
      <c r="G416" s="90" t="s">
        <v>42</v>
      </c>
      <c r="H416" s="90"/>
      <c r="I416" s="101">
        <f>Cenník[[#This Row],[Kód]]</f>
        <v>6529</v>
      </c>
      <c r="J416" s="102">
        <f>SUM(Výskyt[[#This Row],[1]:[10]])</f>
        <v>0</v>
      </c>
      <c r="K416" s="102" t="str">
        <f>IFERROR(RANK(Výskyt[[#This Row],[kód-P]],Výskyt[kód-P],1),"")</f>
        <v/>
      </c>
      <c r="L416" s="102" t="str">
        <f>IF(Výskyt[[#This Row],[ks]]&gt;0,Výskyt[[#This Row],[Kód]],"")</f>
        <v/>
      </c>
      <c r="M416" s="102" t="str">
        <f>IFERROR(VLOOKUP(Výskyt[[#This Row],[Kód]],zostava1[],2,0),"")</f>
        <v/>
      </c>
      <c r="N416" s="102" t="str">
        <f>IFERROR(VLOOKUP(Výskyt[[#This Row],[Kód]],zostava2[],2,0),"")</f>
        <v/>
      </c>
      <c r="O416" s="102" t="str">
        <f>IFERROR(VLOOKUP(Výskyt[[#This Row],[Kód]],zostava3[],2,0),"")</f>
        <v/>
      </c>
      <c r="P416" s="102" t="str">
        <f>IFERROR(VLOOKUP(Výskyt[[#This Row],[Kód]],zostava4[],2,0),"")</f>
        <v/>
      </c>
      <c r="Q416" s="102" t="str">
        <f>IFERROR(VLOOKUP(Výskyt[[#This Row],[Kód]],zostava5[],2,0),"")</f>
        <v/>
      </c>
      <c r="R416" s="102" t="str">
        <f>IFERROR(VLOOKUP(Výskyt[[#This Row],[Kód]],zostava6[],2,0),"")</f>
        <v/>
      </c>
      <c r="S416" s="102" t="str">
        <f>IFERROR(VLOOKUP(Výskyt[[#This Row],[Kód]],zostava7[],2,0),"")</f>
        <v/>
      </c>
      <c r="T416" s="102" t="str">
        <f>IFERROR(VLOOKUP(Výskyt[[#This Row],[Kód]],zostava8[],2,0),"")</f>
        <v/>
      </c>
      <c r="U416" s="102" t="str">
        <f>IFERROR(VLOOKUP(Výskyt[[#This Row],[Kód]],zostava9[],2,0),"")</f>
        <v/>
      </c>
      <c r="V416" s="103" t="str">
        <f>IFERROR(VLOOKUP(Výskyt[[#This Row],[Kód]],zostava10[],2,0),"")</f>
        <v/>
      </c>
      <c r="W416" s="90"/>
    </row>
    <row r="417" spans="1:23" x14ac:dyDescent="0.35">
      <c r="A417" s="90"/>
      <c r="B417" s="99">
        <v>6530</v>
      </c>
      <c r="C417" s="90" t="s">
        <v>273</v>
      </c>
      <c r="D417" s="90">
        <f>Cenník[[#This Row],[Kód]]</f>
        <v>6530</v>
      </c>
      <c r="E417" s="100">
        <v>0.12</v>
      </c>
      <c r="F417" s="90"/>
      <c r="G417" s="90" t="s">
        <v>116</v>
      </c>
      <c r="H417" s="90"/>
      <c r="I417" s="104">
        <f>Cenník[[#This Row],[Kód]]</f>
        <v>6530</v>
      </c>
      <c r="J417" s="102">
        <f>SUM(Výskyt[[#This Row],[1]:[10]])</f>
        <v>0</v>
      </c>
      <c r="K417" s="102" t="str">
        <f>IFERROR(RANK(Výskyt[[#This Row],[kód-P]],Výskyt[kód-P],1),"")</f>
        <v/>
      </c>
      <c r="L417" s="102" t="str">
        <f>IF(Výskyt[[#This Row],[ks]]&gt;0,Výskyt[[#This Row],[Kód]],"")</f>
        <v/>
      </c>
      <c r="M417" s="102" t="str">
        <f>IFERROR(VLOOKUP(Výskyt[[#This Row],[Kód]],zostava1[],2,0),"")</f>
        <v/>
      </c>
      <c r="N417" s="102" t="str">
        <f>IFERROR(VLOOKUP(Výskyt[[#This Row],[Kód]],zostava2[],2,0),"")</f>
        <v/>
      </c>
      <c r="O417" s="102" t="str">
        <f>IFERROR(VLOOKUP(Výskyt[[#This Row],[Kód]],zostava3[],2,0),"")</f>
        <v/>
      </c>
      <c r="P417" s="102" t="str">
        <f>IFERROR(VLOOKUP(Výskyt[[#This Row],[Kód]],zostava4[],2,0),"")</f>
        <v/>
      </c>
      <c r="Q417" s="102" t="str">
        <f>IFERROR(VLOOKUP(Výskyt[[#This Row],[Kód]],zostava5[],2,0),"")</f>
        <v/>
      </c>
      <c r="R417" s="102" t="str">
        <f>IFERROR(VLOOKUP(Výskyt[[#This Row],[Kód]],zostava6[],2,0),"")</f>
        <v/>
      </c>
      <c r="S417" s="102" t="str">
        <f>IFERROR(VLOOKUP(Výskyt[[#This Row],[Kód]],zostava7[],2,0),"")</f>
        <v/>
      </c>
      <c r="T417" s="102" t="str">
        <f>IFERROR(VLOOKUP(Výskyt[[#This Row],[Kód]],zostava8[],2,0),"")</f>
        <v/>
      </c>
      <c r="U417" s="102" t="str">
        <f>IFERROR(VLOOKUP(Výskyt[[#This Row],[Kód]],zostava9[],2,0),"")</f>
        <v/>
      </c>
      <c r="V417" s="103" t="str">
        <f>IFERROR(VLOOKUP(Výskyt[[#This Row],[Kód]],zostava10[],2,0),"")</f>
        <v/>
      </c>
      <c r="W417" s="90"/>
    </row>
    <row r="418" spans="1:23" x14ac:dyDescent="0.35">
      <c r="A418" s="90"/>
      <c r="B418" s="99">
        <v>6531</v>
      </c>
      <c r="C418" s="90" t="s">
        <v>275</v>
      </c>
      <c r="D418" s="90">
        <f>Cenník[[#This Row],[Kód]]</f>
        <v>6531</v>
      </c>
      <c r="E418" s="100">
        <v>0.12</v>
      </c>
      <c r="F418" s="90"/>
      <c r="G418" s="90" t="s">
        <v>44</v>
      </c>
      <c r="H418" s="90"/>
      <c r="I418" s="104">
        <f>Cenník[[#This Row],[Kód]]</f>
        <v>6531</v>
      </c>
      <c r="J418" s="102">
        <f>SUM(Výskyt[[#This Row],[1]:[10]])</f>
        <v>0</v>
      </c>
      <c r="K418" s="102" t="str">
        <f>IFERROR(RANK(Výskyt[[#This Row],[kód-P]],Výskyt[kód-P],1),"")</f>
        <v/>
      </c>
      <c r="L418" s="102" t="str">
        <f>IF(Výskyt[[#This Row],[ks]]&gt;0,Výskyt[[#This Row],[Kód]],"")</f>
        <v/>
      </c>
      <c r="M418" s="102" t="str">
        <f>IFERROR(VLOOKUP(Výskyt[[#This Row],[Kód]],zostava1[],2,0),"")</f>
        <v/>
      </c>
      <c r="N418" s="102" t="str">
        <f>IFERROR(VLOOKUP(Výskyt[[#This Row],[Kód]],zostava2[],2,0),"")</f>
        <v/>
      </c>
      <c r="O418" s="102" t="str">
        <f>IFERROR(VLOOKUP(Výskyt[[#This Row],[Kód]],zostava3[],2,0),"")</f>
        <v/>
      </c>
      <c r="P418" s="102" t="str">
        <f>IFERROR(VLOOKUP(Výskyt[[#This Row],[Kód]],zostava4[],2,0),"")</f>
        <v/>
      </c>
      <c r="Q418" s="102" t="str">
        <f>IFERROR(VLOOKUP(Výskyt[[#This Row],[Kód]],zostava5[],2,0),"")</f>
        <v/>
      </c>
      <c r="R418" s="102" t="str">
        <f>IFERROR(VLOOKUP(Výskyt[[#This Row],[Kód]],zostava6[],2,0),"")</f>
        <v/>
      </c>
      <c r="S418" s="102" t="str">
        <f>IFERROR(VLOOKUP(Výskyt[[#This Row],[Kód]],zostava7[],2,0),"")</f>
        <v/>
      </c>
      <c r="T418" s="102" t="str">
        <f>IFERROR(VLOOKUP(Výskyt[[#This Row],[Kód]],zostava8[],2,0),"")</f>
        <v/>
      </c>
      <c r="U418" s="102" t="str">
        <f>IFERROR(VLOOKUP(Výskyt[[#This Row],[Kód]],zostava9[],2,0),"")</f>
        <v/>
      </c>
      <c r="V418" s="103" t="str">
        <f>IFERROR(VLOOKUP(Výskyt[[#This Row],[Kód]],zostava10[],2,0),"")</f>
        <v/>
      </c>
      <c r="W418" s="90"/>
    </row>
    <row r="419" spans="1:23" x14ac:dyDescent="0.35">
      <c r="A419" s="90"/>
      <c r="B419" s="99">
        <v>6532</v>
      </c>
      <c r="C419" s="90" t="s">
        <v>277</v>
      </c>
      <c r="D419" s="90">
        <f>Cenník[[#This Row],[Kód]]</f>
        <v>6532</v>
      </c>
      <c r="E419" s="100">
        <v>0.12</v>
      </c>
      <c r="F419" s="90"/>
      <c r="G419" s="90" t="s">
        <v>118</v>
      </c>
      <c r="H419" s="90"/>
      <c r="I419" s="104">
        <f>Cenník[[#This Row],[Kód]]</f>
        <v>6532</v>
      </c>
      <c r="J419" s="102">
        <f>SUM(Výskyt[[#This Row],[1]:[10]])</f>
        <v>0</v>
      </c>
      <c r="K419" s="102" t="str">
        <f>IFERROR(RANK(Výskyt[[#This Row],[kód-P]],Výskyt[kód-P],1),"")</f>
        <v/>
      </c>
      <c r="L419" s="102" t="str">
        <f>IF(Výskyt[[#This Row],[ks]]&gt;0,Výskyt[[#This Row],[Kód]],"")</f>
        <v/>
      </c>
      <c r="M419" s="102" t="str">
        <f>IFERROR(VLOOKUP(Výskyt[[#This Row],[Kód]],zostava1[],2,0),"")</f>
        <v/>
      </c>
      <c r="N419" s="102" t="str">
        <f>IFERROR(VLOOKUP(Výskyt[[#This Row],[Kód]],zostava2[],2,0),"")</f>
        <v/>
      </c>
      <c r="O419" s="102" t="str">
        <f>IFERROR(VLOOKUP(Výskyt[[#This Row],[Kód]],zostava3[],2,0),"")</f>
        <v/>
      </c>
      <c r="P419" s="102" t="str">
        <f>IFERROR(VLOOKUP(Výskyt[[#This Row],[Kód]],zostava4[],2,0),"")</f>
        <v/>
      </c>
      <c r="Q419" s="102" t="str">
        <f>IFERROR(VLOOKUP(Výskyt[[#This Row],[Kód]],zostava5[],2,0),"")</f>
        <v/>
      </c>
      <c r="R419" s="102" t="str">
        <f>IFERROR(VLOOKUP(Výskyt[[#This Row],[Kód]],zostava6[],2,0),"")</f>
        <v/>
      </c>
      <c r="S419" s="102" t="str">
        <f>IFERROR(VLOOKUP(Výskyt[[#This Row],[Kód]],zostava7[],2,0),"")</f>
        <v/>
      </c>
      <c r="T419" s="102" t="str">
        <f>IFERROR(VLOOKUP(Výskyt[[#This Row],[Kód]],zostava8[],2,0),"")</f>
        <v/>
      </c>
      <c r="U419" s="102" t="str">
        <f>IFERROR(VLOOKUP(Výskyt[[#This Row],[Kód]],zostava9[],2,0),"")</f>
        <v/>
      </c>
      <c r="V419" s="103" t="str">
        <f>IFERROR(VLOOKUP(Výskyt[[#This Row],[Kód]],zostava10[],2,0),"")</f>
        <v/>
      </c>
      <c r="W419" s="90"/>
    </row>
    <row r="420" spans="1:23" x14ac:dyDescent="0.35">
      <c r="B420" s="99">
        <v>6533</v>
      </c>
      <c r="C420" s="90" t="s">
        <v>289</v>
      </c>
      <c r="D420" s="90">
        <f>Cenník[[#This Row],[Kód]]</f>
        <v>6533</v>
      </c>
      <c r="E420" s="100">
        <v>0.12</v>
      </c>
      <c r="G420" s="90" t="s">
        <v>46</v>
      </c>
      <c r="I420" s="104">
        <f>Cenník[[#This Row],[Kód]]</f>
        <v>6533</v>
      </c>
      <c r="J420" s="102">
        <f>SUM(Výskyt[[#This Row],[1]:[10]])</f>
        <v>0</v>
      </c>
      <c r="K420" s="102" t="str">
        <f>IFERROR(RANK(Výskyt[[#This Row],[kód-P]],Výskyt[kód-P],1),"")</f>
        <v/>
      </c>
      <c r="L420" s="102" t="str">
        <f>IF(Výskyt[[#This Row],[ks]]&gt;0,Výskyt[[#This Row],[Kód]],"")</f>
        <v/>
      </c>
      <c r="M420" s="102" t="str">
        <f>IFERROR(VLOOKUP(Výskyt[[#This Row],[Kód]],zostava1[],2,0),"")</f>
        <v/>
      </c>
      <c r="N420" s="102" t="str">
        <f>IFERROR(VLOOKUP(Výskyt[[#This Row],[Kód]],zostava2[],2,0),"")</f>
        <v/>
      </c>
      <c r="O420" s="102" t="str">
        <f>IFERROR(VLOOKUP(Výskyt[[#This Row],[Kód]],zostava3[],2,0),"")</f>
        <v/>
      </c>
      <c r="P420" s="102" t="str">
        <f>IFERROR(VLOOKUP(Výskyt[[#This Row],[Kód]],zostava4[],2,0),"")</f>
        <v/>
      </c>
      <c r="Q420" s="102" t="str">
        <f>IFERROR(VLOOKUP(Výskyt[[#This Row],[Kód]],zostava5[],2,0),"")</f>
        <v/>
      </c>
      <c r="R420" s="102" t="str">
        <f>IFERROR(VLOOKUP(Výskyt[[#This Row],[Kód]],zostava6[],2,0),"")</f>
        <v/>
      </c>
      <c r="S420" s="102" t="str">
        <f>IFERROR(VLOOKUP(Výskyt[[#This Row],[Kód]],zostava7[],2,0),"")</f>
        <v/>
      </c>
      <c r="T420" s="102" t="str">
        <f>IFERROR(VLOOKUP(Výskyt[[#This Row],[Kód]],zostava8[],2,0),"")</f>
        <v/>
      </c>
      <c r="U420" s="102" t="str">
        <f>IFERROR(VLOOKUP(Výskyt[[#This Row],[Kód]],zostava9[],2,0),"")</f>
        <v/>
      </c>
      <c r="V420" s="103" t="str">
        <f>IFERROR(VLOOKUP(Výskyt[[#This Row],[Kód]],zostava10[],2,0),"")</f>
        <v/>
      </c>
    </row>
    <row r="421" spans="1:23" x14ac:dyDescent="0.35">
      <c r="B421" s="99">
        <v>6534</v>
      </c>
      <c r="C421" s="90" t="s">
        <v>287</v>
      </c>
      <c r="D421" s="90">
        <f>Cenník[[#This Row],[Kód]]</f>
        <v>6534</v>
      </c>
      <c r="E421" s="100">
        <v>0.12</v>
      </c>
      <c r="G421" s="90" t="s">
        <v>120</v>
      </c>
      <c r="I421" s="104">
        <f>Cenník[[#This Row],[Kód]]</f>
        <v>6534</v>
      </c>
      <c r="J421" s="102">
        <f>SUM(Výskyt[[#This Row],[1]:[10]])</f>
        <v>0</v>
      </c>
      <c r="K421" s="102" t="str">
        <f>IFERROR(RANK(Výskyt[[#This Row],[kód-P]],Výskyt[kód-P],1),"")</f>
        <v/>
      </c>
      <c r="L421" s="102" t="str">
        <f>IF(Výskyt[[#This Row],[ks]]&gt;0,Výskyt[[#This Row],[Kód]],"")</f>
        <v/>
      </c>
      <c r="M421" s="102" t="str">
        <f>IFERROR(VLOOKUP(Výskyt[[#This Row],[Kód]],zostava1[],2,0),"")</f>
        <v/>
      </c>
      <c r="N421" s="102" t="str">
        <f>IFERROR(VLOOKUP(Výskyt[[#This Row],[Kód]],zostava2[],2,0),"")</f>
        <v/>
      </c>
      <c r="O421" s="102" t="str">
        <f>IFERROR(VLOOKUP(Výskyt[[#This Row],[Kód]],zostava3[],2,0),"")</f>
        <v/>
      </c>
      <c r="P421" s="102" t="str">
        <f>IFERROR(VLOOKUP(Výskyt[[#This Row],[Kód]],zostava4[],2,0),"")</f>
        <v/>
      </c>
      <c r="Q421" s="102" t="str">
        <f>IFERROR(VLOOKUP(Výskyt[[#This Row],[Kód]],zostava5[],2,0),"")</f>
        <v/>
      </c>
      <c r="R421" s="102" t="str">
        <f>IFERROR(VLOOKUP(Výskyt[[#This Row],[Kód]],zostava6[],2,0),"")</f>
        <v/>
      </c>
      <c r="S421" s="102" t="str">
        <f>IFERROR(VLOOKUP(Výskyt[[#This Row],[Kód]],zostava7[],2,0),"")</f>
        <v/>
      </c>
      <c r="T421" s="102" t="str">
        <f>IFERROR(VLOOKUP(Výskyt[[#This Row],[Kód]],zostava8[],2,0),"")</f>
        <v/>
      </c>
      <c r="U421" s="102" t="str">
        <f>IFERROR(VLOOKUP(Výskyt[[#This Row],[Kód]],zostava9[],2,0),"")</f>
        <v/>
      </c>
      <c r="V421" s="103" t="str">
        <f>IFERROR(VLOOKUP(Výskyt[[#This Row],[Kód]],zostava10[],2,0),"")</f>
        <v/>
      </c>
    </row>
    <row r="422" spans="1:23" x14ac:dyDescent="0.35">
      <c r="B422" s="99">
        <v>6535</v>
      </c>
      <c r="C422" s="90" t="s">
        <v>285</v>
      </c>
      <c r="D422" s="90">
        <f>Cenník[[#This Row],[Kód]]</f>
        <v>6535</v>
      </c>
      <c r="E422" s="100">
        <v>0.12</v>
      </c>
      <c r="G422" s="90" t="s">
        <v>48</v>
      </c>
      <c r="I422" s="104">
        <f>Cenník[[#This Row],[Kód]]</f>
        <v>6535</v>
      </c>
      <c r="J422" s="102">
        <f>SUM(Výskyt[[#This Row],[1]:[10]])</f>
        <v>0</v>
      </c>
      <c r="K422" s="102" t="str">
        <f>IFERROR(RANK(Výskyt[[#This Row],[kód-P]],Výskyt[kód-P],1),"")</f>
        <v/>
      </c>
      <c r="L422" s="102" t="str">
        <f>IF(Výskyt[[#This Row],[ks]]&gt;0,Výskyt[[#This Row],[Kód]],"")</f>
        <v/>
      </c>
      <c r="M422" s="102" t="str">
        <f>IFERROR(VLOOKUP(Výskyt[[#This Row],[Kód]],zostava1[],2,0),"")</f>
        <v/>
      </c>
      <c r="N422" s="102" t="str">
        <f>IFERROR(VLOOKUP(Výskyt[[#This Row],[Kód]],zostava2[],2,0),"")</f>
        <v/>
      </c>
      <c r="O422" s="102" t="str">
        <f>IFERROR(VLOOKUP(Výskyt[[#This Row],[Kód]],zostava3[],2,0),"")</f>
        <v/>
      </c>
      <c r="P422" s="102" t="str">
        <f>IFERROR(VLOOKUP(Výskyt[[#This Row],[Kód]],zostava4[],2,0),"")</f>
        <v/>
      </c>
      <c r="Q422" s="102" t="str">
        <f>IFERROR(VLOOKUP(Výskyt[[#This Row],[Kód]],zostava5[],2,0),"")</f>
        <v/>
      </c>
      <c r="R422" s="102" t="str">
        <f>IFERROR(VLOOKUP(Výskyt[[#This Row],[Kód]],zostava6[],2,0),"")</f>
        <v/>
      </c>
      <c r="S422" s="102" t="str">
        <f>IFERROR(VLOOKUP(Výskyt[[#This Row],[Kód]],zostava7[],2,0),"")</f>
        <v/>
      </c>
      <c r="T422" s="102" t="str">
        <f>IFERROR(VLOOKUP(Výskyt[[#This Row],[Kód]],zostava8[],2,0),"")</f>
        <v/>
      </c>
      <c r="U422" s="102" t="str">
        <f>IFERROR(VLOOKUP(Výskyt[[#This Row],[Kód]],zostava9[],2,0),"")</f>
        <v/>
      </c>
      <c r="V422" s="103" t="str">
        <f>IFERROR(VLOOKUP(Výskyt[[#This Row],[Kód]],zostava10[],2,0),"")</f>
        <v/>
      </c>
    </row>
    <row r="423" spans="1:23" x14ac:dyDescent="0.35">
      <c r="B423" s="99">
        <v>6536</v>
      </c>
      <c r="C423" s="90" t="s">
        <v>284</v>
      </c>
      <c r="D423" s="90">
        <f>Cenník[[#This Row],[Kód]]</f>
        <v>6536</v>
      </c>
      <c r="E423" s="100">
        <v>0.12</v>
      </c>
      <c r="G423" s="90" t="s">
        <v>122</v>
      </c>
      <c r="I423" s="104">
        <f>Cenník[[#This Row],[Kód]]</f>
        <v>6536</v>
      </c>
      <c r="J423" s="102">
        <f>SUM(Výskyt[[#This Row],[1]:[10]])</f>
        <v>0</v>
      </c>
      <c r="K423" s="102" t="str">
        <f>IFERROR(RANK(Výskyt[[#This Row],[kód-P]],Výskyt[kód-P],1),"")</f>
        <v/>
      </c>
      <c r="L423" s="102" t="str">
        <f>IF(Výskyt[[#This Row],[ks]]&gt;0,Výskyt[[#This Row],[Kód]],"")</f>
        <v/>
      </c>
      <c r="M423" s="102" t="str">
        <f>IFERROR(VLOOKUP(Výskyt[[#This Row],[Kód]],zostava1[],2,0),"")</f>
        <v/>
      </c>
      <c r="N423" s="102" t="str">
        <f>IFERROR(VLOOKUP(Výskyt[[#This Row],[Kód]],zostava2[],2,0),"")</f>
        <v/>
      </c>
      <c r="O423" s="102" t="str">
        <f>IFERROR(VLOOKUP(Výskyt[[#This Row],[Kód]],zostava3[],2,0),"")</f>
        <v/>
      </c>
      <c r="P423" s="102" t="str">
        <f>IFERROR(VLOOKUP(Výskyt[[#This Row],[Kód]],zostava4[],2,0),"")</f>
        <v/>
      </c>
      <c r="Q423" s="102" t="str">
        <f>IFERROR(VLOOKUP(Výskyt[[#This Row],[Kód]],zostava5[],2,0),"")</f>
        <v/>
      </c>
      <c r="R423" s="102" t="str">
        <f>IFERROR(VLOOKUP(Výskyt[[#This Row],[Kód]],zostava6[],2,0),"")</f>
        <v/>
      </c>
      <c r="S423" s="102" t="str">
        <f>IFERROR(VLOOKUP(Výskyt[[#This Row],[Kód]],zostava7[],2,0),"")</f>
        <v/>
      </c>
      <c r="T423" s="102" t="str">
        <f>IFERROR(VLOOKUP(Výskyt[[#This Row],[Kód]],zostava8[],2,0),"")</f>
        <v/>
      </c>
      <c r="U423" s="102" t="str">
        <f>IFERROR(VLOOKUP(Výskyt[[#This Row],[Kód]],zostava9[],2,0),"")</f>
        <v/>
      </c>
      <c r="V423" s="103" t="str">
        <f>IFERROR(VLOOKUP(Výskyt[[#This Row],[Kód]],zostava10[],2,0),"")</f>
        <v/>
      </c>
    </row>
    <row r="424" spans="1:23" x14ac:dyDescent="0.35">
      <c r="B424" s="99">
        <v>6537</v>
      </c>
      <c r="C424" s="90" t="s">
        <v>283</v>
      </c>
      <c r="D424" s="90">
        <f>Cenník[[#This Row],[Kód]]</f>
        <v>6537</v>
      </c>
      <c r="E424" s="100">
        <v>0.12</v>
      </c>
      <c r="G424" s="90" t="s">
        <v>50</v>
      </c>
      <c r="I424" s="104">
        <f>Cenník[[#This Row],[Kód]]</f>
        <v>6537</v>
      </c>
      <c r="J424" s="102">
        <f>SUM(Výskyt[[#This Row],[1]:[10]])</f>
        <v>0</v>
      </c>
      <c r="K424" s="102" t="str">
        <f>IFERROR(RANK(Výskyt[[#This Row],[kód-P]],Výskyt[kód-P],1),"")</f>
        <v/>
      </c>
      <c r="L424" s="102" t="str">
        <f>IF(Výskyt[[#This Row],[ks]]&gt;0,Výskyt[[#This Row],[Kód]],"")</f>
        <v/>
      </c>
      <c r="M424" s="102" t="str">
        <f>IFERROR(VLOOKUP(Výskyt[[#This Row],[Kód]],zostava1[],2,0),"")</f>
        <v/>
      </c>
      <c r="N424" s="102" t="str">
        <f>IFERROR(VLOOKUP(Výskyt[[#This Row],[Kód]],zostava2[],2,0),"")</f>
        <v/>
      </c>
      <c r="O424" s="102" t="str">
        <f>IFERROR(VLOOKUP(Výskyt[[#This Row],[Kód]],zostava3[],2,0),"")</f>
        <v/>
      </c>
      <c r="P424" s="102" t="str">
        <f>IFERROR(VLOOKUP(Výskyt[[#This Row],[Kód]],zostava4[],2,0),"")</f>
        <v/>
      </c>
      <c r="Q424" s="102" t="str">
        <f>IFERROR(VLOOKUP(Výskyt[[#This Row],[Kód]],zostava5[],2,0),"")</f>
        <v/>
      </c>
      <c r="R424" s="102" t="str">
        <f>IFERROR(VLOOKUP(Výskyt[[#This Row],[Kód]],zostava6[],2,0),"")</f>
        <v/>
      </c>
      <c r="S424" s="102" t="str">
        <f>IFERROR(VLOOKUP(Výskyt[[#This Row],[Kód]],zostava7[],2,0),"")</f>
        <v/>
      </c>
      <c r="T424" s="102" t="str">
        <f>IFERROR(VLOOKUP(Výskyt[[#This Row],[Kód]],zostava8[],2,0),"")</f>
        <v/>
      </c>
      <c r="U424" s="102" t="str">
        <f>IFERROR(VLOOKUP(Výskyt[[#This Row],[Kód]],zostava9[],2,0),"")</f>
        <v/>
      </c>
      <c r="V424" s="103" t="str">
        <f>IFERROR(VLOOKUP(Výskyt[[#This Row],[Kód]],zostava10[],2,0),"")</f>
        <v/>
      </c>
    </row>
    <row r="425" spans="1:23" x14ac:dyDescent="0.35">
      <c r="B425" s="99">
        <v>6538</v>
      </c>
      <c r="C425" s="90" t="s">
        <v>281</v>
      </c>
      <c r="D425" s="90">
        <f>Cenník[[#This Row],[Kód]]</f>
        <v>6538</v>
      </c>
      <c r="E425" s="100">
        <v>0.12</v>
      </c>
      <c r="G425" s="90" t="s">
        <v>124</v>
      </c>
      <c r="I425" s="104">
        <f>Cenník[[#This Row],[Kód]]</f>
        <v>6538</v>
      </c>
      <c r="J425" s="102">
        <f>SUM(Výskyt[[#This Row],[1]:[10]])</f>
        <v>0</v>
      </c>
      <c r="K425" s="102" t="str">
        <f>IFERROR(RANK(Výskyt[[#This Row],[kód-P]],Výskyt[kód-P],1),"")</f>
        <v/>
      </c>
      <c r="L425" s="102" t="str">
        <f>IF(Výskyt[[#This Row],[ks]]&gt;0,Výskyt[[#This Row],[Kód]],"")</f>
        <v/>
      </c>
      <c r="M425" s="102" t="str">
        <f>IFERROR(VLOOKUP(Výskyt[[#This Row],[Kód]],zostava1[],2,0),"")</f>
        <v/>
      </c>
      <c r="N425" s="102" t="str">
        <f>IFERROR(VLOOKUP(Výskyt[[#This Row],[Kód]],zostava2[],2,0),"")</f>
        <v/>
      </c>
      <c r="O425" s="102" t="str">
        <f>IFERROR(VLOOKUP(Výskyt[[#This Row],[Kód]],zostava3[],2,0),"")</f>
        <v/>
      </c>
      <c r="P425" s="102" t="str">
        <f>IFERROR(VLOOKUP(Výskyt[[#This Row],[Kód]],zostava4[],2,0),"")</f>
        <v/>
      </c>
      <c r="Q425" s="102" t="str">
        <f>IFERROR(VLOOKUP(Výskyt[[#This Row],[Kód]],zostava5[],2,0),"")</f>
        <v/>
      </c>
      <c r="R425" s="102" t="str">
        <f>IFERROR(VLOOKUP(Výskyt[[#This Row],[Kód]],zostava6[],2,0),"")</f>
        <v/>
      </c>
      <c r="S425" s="102" t="str">
        <f>IFERROR(VLOOKUP(Výskyt[[#This Row],[Kód]],zostava7[],2,0),"")</f>
        <v/>
      </c>
      <c r="T425" s="102" t="str">
        <f>IFERROR(VLOOKUP(Výskyt[[#This Row],[Kód]],zostava8[],2,0),"")</f>
        <v/>
      </c>
      <c r="U425" s="102" t="str">
        <f>IFERROR(VLOOKUP(Výskyt[[#This Row],[Kód]],zostava9[],2,0),"")</f>
        <v/>
      </c>
      <c r="V425" s="103" t="str">
        <f>IFERROR(VLOOKUP(Výskyt[[#This Row],[Kód]],zostava10[],2,0),"")</f>
        <v/>
      </c>
    </row>
    <row r="426" spans="1:23" x14ac:dyDescent="0.35">
      <c r="B426" s="99">
        <v>6539</v>
      </c>
      <c r="C426" s="90" t="s">
        <v>279</v>
      </c>
      <c r="D426" s="90">
        <f>Cenník[[#This Row],[Kód]]</f>
        <v>6539</v>
      </c>
      <c r="E426" s="100">
        <v>0.12</v>
      </c>
      <c r="G426" s="90" t="s">
        <v>52</v>
      </c>
      <c r="I426" s="104">
        <f>Cenník[[#This Row],[Kód]]</f>
        <v>6539</v>
      </c>
      <c r="J426" s="102">
        <f>SUM(Výskyt[[#This Row],[1]:[10]])</f>
        <v>0</v>
      </c>
      <c r="K426" s="102" t="str">
        <f>IFERROR(RANK(Výskyt[[#This Row],[kód-P]],Výskyt[kód-P],1),"")</f>
        <v/>
      </c>
      <c r="L426" s="102" t="str">
        <f>IF(Výskyt[[#This Row],[ks]]&gt;0,Výskyt[[#This Row],[Kód]],"")</f>
        <v/>
      </c>
      <c r="M426" s="102" t="str">
        <f>IFERROR(VLOOKUP(Výskyt[[#This Row],[Kód]],zostava1[],2,0),"")</f>
        <v/>
      </c>
      <c r="N426" s="102" t="str">
        <f>IFERROR(VLOOKUP(Výskyt[[#This Row],[Kód]],zostava2[],2,0),"")</f>
        <v/>
      </c>
      <c r="O426" s="102" t="str">
        <f>IFERROR(VLOOKUP(Výskyt[[#This Row],[Kód]],zostava3[],2,0),"")</f>
        <v/>
      </c>
      <c r="P426" s="102" t="str">
        <f>IFERROR(VLOOKUP(Výskyt[[#This Row],[Kód]],zostava4[],2,0),"")</f>
        <v/>
      </c>
      <c r="Q426" s="102" t="str">
        <f>IFERROR(VLOOKUP(Výskyt[[#This Row],[Kód]],zostava5[],2,0),"")</f>
        <v/>
      </c>
      <c r="R426" s="102" t="str">
        <f>IFERROR(VLOOKUP(Výskyt[[#This Row],[Kód]],zostava6[],2,0),"")</f>
        <v/>
      </c>
      <c r="S426" s="102" t="str">
        <f>IFERROR(VLOOKUP(Výskyt[[#This Row],[Kód]],zostava7[],2,0),"")</f>
        <v/>
      </c>
      <c r="T426" s="102" t="str">
        <f>IFERROR(VLOOKUP(Výskyt[[#This Row],[Kód]],zostava8[],2,0),"")</f>
        <v/>
      </c>
      <c r="U426" s="102" t="str">
        <f>IFERROR(VLOOKUP(Výskyt[[#This Row],[Kód]],zostava9[],2,0),"")</f>
        <v/>
      </c>
      <c r="V426" s="103" t="str">
        <f>IFERROR(VLOOKUP(Výskyt[[#This Row],[Kód]],zostava10[],2,0),"")</f>
        <v/>
      </c>
    </row>
    <row r="427" spans="1:23" x14ac:dyDescent="0.35">
      <c r="B427" s="99">
        <v>6550</v>
      </c>
      <c r="C427" s="90" t="s">
        <v>479</v>
      </c>
      <c r="D427" s="90">
        <f>Cenník[[#This Row],[Kód]]</f>
        <v>6550</v>
      </c>
      <c r="E427" s="100">
        <v>0.14000000000000001</v>
      </c>
      <c r="G427" s="90" t="s">
        <v>54</v>
      </c>
      <c r="I427" s="104">
        <f>Cenník[[#This Row],[Kód]]</f>
        <v>6550</v>
      </c>
      <c r="J427" s="102">
        <f>SUM(Výskyt[[#This Row],[1]:[10]])</f>
        <v>0</v>
      </c>
      <c r="K427" s="102" t="str">
        <f>IFERROR(RANK(Výskyt[[#This Row],[kód-P]],Výskyt[kód-P],1),"")</f>
        <v/>
      </c>
      <c r="L427" s="102" t="str">
        <f>IF(Výskyt[[#This Row],[ks]]&gt;0,Výskyt[[#This Row],[Kód]],"")</f>
        <v/>
      </c>
      <c r="M427" s="102" t="str">
        <f>IFERROR(VLOOKUP(Výskyt[[#This Row],[Kód]],zostava1[],2,0),"")</f>
        <v/>
      </c>
      <c r="N427" s="102" t="str">
        <f>IFERROR(VLOOKUP(Výskyt[[#This Row],[Kód]],zostava2[],2,0),"")</f>
        <v/>
      </c>
      <c r="O427" s="102" t="str">
        <f>IFERROR(VLOOKUP(Výskyt[[#This Row],[Kód]],zostava3[],2,0),"")</f>
        <v/>
      </c>
      <c r="P427" s="102" t="str">
        <f>IFERROR(VLOOKUP(Výskyt[[#This Row],[Kód]],zostava4[],2,0),"")</f>
        <v/>
      </c>
      <c r="Q427" s="102" t="str">
        <f>IFERROR(VLOOKUP(Výskyt[[#This Row],[Kód]],zostava5[],2,0),"")</f>
        <v/>
      </c>
      <c r="R427" s="102" t="str">
        <f>IFERROR(VLOOKUP(Výskyt[[#This Row],[Kód]],zostava6[],2,0),"")</f>
        <v/>
      </c>
      <c r="S427" s="102" t="str">
        <f>IFERROR(VLOOKUP(Výskyt[[#This Row],[Kód]],zostava7[],2,0),"")</f>
        <v/>
      </c>
      <c r="T427" s="102" t="str">
        <f>IFERROR(VLOOKUP(Výskyt[[#This Row],[Kód]],zostava8[],2,0),"")</f>
        <v/>
      </c>
      <c r="U427" s="102" t="str">
        <f>IFERROR(VLOOKUP(Výskyt[[#This Row],[Kód]],zostava9[],2,0),"")</f>
        <v/>
      </c>
      <c r="V427" s="103" t="str">
        <f>IFERROR(VLOOKUP(Výskyt[[#This Row],[Kód]],zostava10[],2,0),"")</f>
        <v/>
      </c>
    </row>
    <row r="428" spans="1:23" x14ac:dyDescent="0.35">
      <c r="B428" s="99">
        <v>6551</v>
      </c>
      <c r="C428" s="90" t="s">
        <v>480</v>
      </c>
      <c r="D428" s="90">
        <f>Cenník[[#This Row],[Kód]]</f>
        <v>6551</v>
      </c>
      <c r="E428" s="100">
        <v>0.14000000000000001</v>
      </c>
      <c r="G428" s="90" t="s">
        <v>56</v>
      </c>
      <c r="I428" s="104">
        <f>Cenník[[#This Row],[Kód]]</f>
        <v>6551</v>
      </c>
      <c r="J428" s="102">
        <f>SUM(Výskyt[[#This Row],[1]:[10]])</f>
        <v>0</v>
      </c>
      <c r="K428" s="102" t="str">
        <f>IFERROR(RANK(Výskyt[[#This Row],[kód-P]],Výskyt[kód-P],1),"")</f>
        <v/>
      </c>
      <c r="L428" s="102" t="str">
        <f>IF(Výskyt[[#This Row],[ks]]&gt;0,Výskyt[[#This Row],[Kód]],"")</f>
        <v/>
      </c>
      <c r="M428" s="102" t="str">
        <f>IFERROR(VLOOKUP(Výskyt[[#This Row],[Kód]],zostava1[],2,0),"")</f>
        <v/>
      </c>
      <c r="N428" s="102" t="str">
        <f>IFERROR(VLOOKUP(Výskyt[[#This Row],[Kód]],zostava2[],2,0),"")</f>
        <v/>
      </c>
      <c r="O428" s="102" t="str">
        <f>IFERROR(VLOOKUP(Výskyt[[#This Row],[Kód]],zostava3[],2,0),"")</f>
        <v/>
      </c>
      <c r="P428" s="102" t="str">
        <f>IFERROR(VLOOKUP(Výskyt[[#This Row],[Kód]],zostava4[],2,0),"")</f>
        <v/>
      </c>
      <c r="Q428" s="102" t="str">
        <f>IFERROR(VLOOKUP(Výskyt[[#This Row],[Kód]],zostava5[],2,0),"")</f>
        <v/>
      </c>
      <c r="R428" s="102" t="str">
        <f>IFERROR(VLOOKUP(Výskyt[[#This Row],[Kód]],zostava6[],2,0),"")</f>
        <v/>
      </c>
      <c r="S428" s="102" t="str">
        <f>IFERROR(VLOOKUP(Výskyt[[#This Row],[Kód]],zostava7[],2,0),"")</f>
        <v/>
      </c>
      <c r="T428" s="102" t="str">
        <f>IFERROR(VLOOKUP(Výskyt[[#This Row],[Kód]],zostava8[],2,0),"")</f>
        <v/>
      </c>
      <c r="U428" s="102" t="str">
        <f>IFERROR(VLOOKUP(Výskyt[[#This Row],[Kód]],zostava9[],2,0),"")</f>
        <v/>
      </c>
      <c r="V428" s="103" t="str">
        <f>IFERROR(VLOOKUP(Výskyt[[#This Row],[Kód]],zostava10[],2,0),"")</f>
        <v/>
      </c>
    </row>
    <row r="429" spans="1:23" x14ac:dyDescent="0.35">
      <c r="B429" s="99">
        <v>6552</v>
      </c>
      <c r="C429" s="90" t="s">
        <v>481</v>
      </c>
      <c r="D429" s="90">
        <f>Cenník[[#This Row],[Kód]]</f>
        <v>6552</v>
      </c>
      <c r="E429" s="100">
        <v>0.14000000000000001</v>
      </c>
      <c r="G429" s="90" t="s">
        <v>58</v>
      </c>
      <c r="I429" s="104">
        <f>Cenník[[#This Row],[Kód]]</f>
        <v>6552</v>
      </c>
      <c r="J429" s="102">
        <f>SUM(Výskyt[[#This Row],[1]:[10]])</f>
        <v>0</v>
      </c>
      <c r="K429" s="102" t="str">
        <f>IFERROR(RANK(Výskyt[[#This Row],[kód-P]],Výskyt[kód-P],1),"")</f>
        <v/>
      </c>
      <c r="L429" s="102" t="str">
        <f>IF(Výskyt[[#This Row],[ks]]&gt;0,Výskyt[[#This Row],[Kód]],"")</f>
        <v/>
      </c>
      <c r="M429" s="102" t="str">
        <f>IFERROR(VLOOKUP(Výskyt[[#This Row],[Kód]],zostava1[],2,0),"")</f>
        <v/>
      </c>
      <c r="N429" s="102" t="str">
        <f>IFERROR(VLOOKUP(Výskyt[[#This Row],[Kód]],zostava2[],2,0),"")</f>
        <v/>
      </c>
      <c r="O429" s="102" t="str">
        <f>IFERROR(VLOOKUP(Výskyt[[#This Row],[Kód]],zostava3[],2,0),"")</f>
        <v/>
      </c>
      <c r="P429" s="102" t="str">
        <f>IFERROR(VLOOKUP(Výskyt[[#This Row],[Kód]],zostava4[],2,0),"")</f>
        <v/>
      </c>
      <c r="Q429" s="102" t="str">
        <f>IFERROR(VLOOKUP(Výskyt[[#This Row],[Kód]],zostava5[],2,0),"")</f>
        <v/>
      </c>
      <c r="R429" s="102" t="str">
        <f>IFERROR(VLOOKUP(Výskyt[[#This Row],[Kód]],zostava6[],2,0),"")</f>
        <v/>
      </c>
      <c r="S429" s="102" t="str">
        <f>IFERROR(VLOOKUP(Výskyt[[#This Row],[Kód]],zostava7[],2,0),"")</f>
        <v/>
      </c>
      <c r="T429" s="102" t="str">
        <f>IFERROR(VLOOKUP(Výskyt[[#This Row],[Kód]],zostava8[],2,0),"")</f>
        <v/>
      </c>
      <c r="U429" s="102" t="str">
        <f>IFERROR(VLOOKUP(Výskyt[[#This Row],[Kód]],zostava9[],2,0),"")</f>
        <v/>
      </c>
      <c r="V429" s="103" t="str">
        <f>IFERROR(VLOOKUP(Výskyt[[#This Row],[Kód]],zostava10[],2,0),"")</f>
        <v/>
      </c>
    </row>
    <row r="430" spans="1:23" x14ac:dyDescent="0.35">
      <c r="B430" s="99">
        <v>6553</v>
      </c>
      <c r="C430" s="90" t="s">
        <v>488</v>
      </c>
      <c r="D430" s="90">
        <f>Cenník[[#This Row],[Kód]]</f>
        <v>6553</v>
      </c>
      <c r="E430" s="100">
        <v>0.14000000000000001</v>
      </c>
      <c r="G430" s="90" t="s">
        <v>60</v>
      </c>
      <c r="I430" s="104">
        <f>Cenník[[#This Row],[Kód]]</f>
        <v>6553</v>
      </c>
      <c r="J430" s="102">
        <f>SUM(Výskyt[[#This Row],[1]:[10]])</f>
        <v>0</v>
      </c>
      <c r="K430" s="102" t="str">
        <f>IFERROR(RANK(Výskyt[[#This Row],[kód-P]],Výskyt[kód-P],1),"")</f>
        <v/>
      </c>
      <c r="L430" s="102" t="str">
        <f>IF(Výskyt[[#This Row],[ks]]&gt;0,Výskyt[[#This Row],[Kód]],"")</f>
        <v/>
      </c>
      <c r="M430" s="102" t="str">
        <f>IFERROR(VLOOKUP(Výskyt[[#This Row],[Kód]],zostava1[],2,0),"")</f>
        <v/>
      </c>
      <c r="N430" s="102" t="str">
        <f>IFERROR(VLOOKUP(Výskyt[[#This Row],[Kód]],zostava2[],2,0),"")</f>
        <v/>
      </c>
      <c r="O430" s="102" t="str">
        <f>IFERROR(VLOOKUP(Výskyt[[#This Row],[Kód]],zostava3[],2,0),"")</f>
        <v/>
      </c>
      <c r="P430" s="102" t="str">
        <f>IFERROR(VLOOKUP(Výskyt[[#This Row],[Kód]],zostava4[],2,0),"")</f>
        <v/>
      </c>
      <c r="Q430" s="102" t="str">
        <f>IFERROR(VLOOKUP(Výskyt[[#This Row],[Kód]],zostava5[],2,0),"")</f>
        <v/>
      </c>
      <c r="R430" s="102" t="str">
        <f>IFERROR(VLOOKUP(Výskyt[[#This Row],[Kód]],zostava6[],2,0),"")</f>
        <v/>
      </c>
      <c r="S430" s="102" t="str">
        <f>IFERROR(VLOOKUP(Výskyt[[#This Row],[Kód]],zostava7[],2,0),"")</f>
        <v/>
      </c>
      <c r="T430" s="102" t="str">
        <f>IFERROR(VLOOKUP(Výskyt[[#This Row],[Kód]],zostava8[],2,0),"")</f>
        <v/>
      </c>
      <c r="U430" s="102" t="str">
        <f>IFERROR(VLOOKUP(Výskyt[[#This Row],[Kód]],zostava9[],2,0),"")</f>
        <v/>
      </c>
      <c r="V430" s="103" t="str">
        <f>IFERROR(VLOOKUP(Výskyt[[#This Row],[Kód]],zostava10[],2,0),"")</f>
        <v/>
      </c>
    </row>
    <row r="431" spans="1:23" x14ac:dyDescent="0.35">
      <c r="B431" s="99">
        <v>6554</v>
      </c>
      <c r="C431" s="90" t="s">
        <v>487</v>
      </c>
      <c r="D431" s="90">
        <f>Cenník[[#This Row],[Kód]]</f>
        <v>6554</v>
      </c>
      <c r="E431" s="100">
        <v>0.14000000000000001</v>
      </c>
      <c r="G431" s="90" t="s">
        <v>62</v>
      </c>
      <c r="I431" s="104">
        <f>Cenník[[#This Row],[Kód]]</f>
        <v>6554</v>
      </c>
      <c r="J431" s="102">
        <f>SUM(Výskyt[[#This Row],[1]:[10]])</f>
        <v>0</v>
      </c>
      <c r="K431" s="102" t="str">
        <f>IFERROR(RANK(Výskyt[[#This Row],[kód-P]],Výskyt[kód-P],1),"")</f>
        <v/>
      </c>
      <c r="L431" s="102" t="str">
        <f>IF(Výskyt[[#This Row],[ks]]&gt;0,Výskyt[[#This Row],[Kód]],"")</f>
        <v/>
      </c>
      <c r="M431" s="102" t="str">
        <f>IFERROR(VLOOKUP(Výskyt[[#This Row],[Kód]],zostava1[],2,0),"")</f>
        <v/>
      </c>
      <c r="N431" s="102" t="str">
        <f>IFERROR(VLOOKUP(Výskyt[[#This Row],[Kód]],zostava2[],2,0),"")</f>
        <v/>
      </c>
      <c r="O431" s="102" t="str">
        <f>IFERROR(VLOOKUP(Výskyt[[#This Row],[Kód]],zostava3[],2,0),"")</f>
        <v/>
      </c>
      <c r="P431" s="102" t="str">
        <f>IFERROR(VLOOKUP(Výskyt[[#This Row],[Kód]],zostava4[],2,0),"")</f>
        <v/>
      </c>
      <c r="Q431" s="102" t="str">
        <f>IFERROR(VLOOKUP(Výskyt[[#This Row],[Kód]],zostava5[],2,0),"")</f>
        <v/>
      </c>
      <c r="R431" s="102" t="str">
        <f>IFERROR(VLOOKUP(Výskyt[[#This Row],[Kód]],zostava6[],2,0),"")</f>
        <v/>
      </c>
      <c r="S431" s="102" t="str">
        <f>IFERROR(VLOOKUP(Výskyt[[#This Row],[Kód]],zostava7[],2,0),"")</f>
        <v/>
      </c>
      <c r="T431" s="102" t="str">
        <f>IFERROR(VLOOKUP(Výskyt[[#This Row],[Kód]],zostava8[],2,0),"")</f>
        <v/>
      </c>
      <c r="U431" s="102" t="str">
        <f>IFERROR(VLOOKUP(Výskyt[[#This Row],[Kód]],zostava9[],2,0),"")</f>
        <v/>
      </c>
      <c r="V431" s="103" t="str">
        <f>IFERROR(VLOOKUP(Výskyt[[#This Row],[Kód]],zostava10[],2,0),"")</f>
        <v/>
      </c>
    </row>
    <row r="432" spans="1:23" x14ac:dyDescent="0.35">
      <c r="B432" s="99">
        <v>6555</v>
      </c>
      <c r="C432" s="90" t="s">
        <v>486</v>
      </c>
      <c r="D432" s="90">
        <f>Cenník[[#This Row],[Kód]]</f>
        <v>6555</v>
      </c>
      <c r="E432" s="100">
        <v>0.14000000000000001</v>
      </c>
      <c r="G432" s="90" t="s">
        <v>72</v>
      </c>
      <c r="I432" s="104">
        <f>Cenník[[#This Row],[Kód]]</f>
        <v>6555</v>
      </c>
      <c r="J432" s="102">
        <f>SUM(Výskyt[[#This Row],[1]:[10]])</f>
        <v>0</v>
      </c>
      <c r="K432" s="102" t="str">
        <f>IFERROR(RANK(Výskyt[[#This Row],[kód-P]],Výskyt[kód-P],1),"")</f>
        <v/>
      </c>
      <c r="L432" s="102" t="str">
        <f>IF(Výskyt[[#This Row],[ks]]&gt;0,Výskyt[[#This Row],[Kód]],"")</f>
        <v/>
      </c>
      <c r="M432" s="102" t="str">
        <f>IFERROR(VLOOKUP(Výskyt[[#This Row],[Kód]],zostava1[],2,0),"")</f>
        <v/>
      </c>
      <c r="N432" s="102" t="str">
        <f>IFERROR(VLOOKUP(Výskyt[[#This Row],[Kód]],zostava2[],2,0),"")</f>
        <v/>
      </c>
      <c r="O432" s="102" t="str">
        <f>IFERROR(VLOOKUP(Výskyt[[#This Row],[Kód]],zostava3[],2,0),"")</f>
        <v/>
      </c>
      <c r="P432" s="102" t="str">
        <f>IFERROR(VLOOKUP(Výskyt[[#This Row],[Kód]],zostava4[],2,0),"")</f>
        <v/>
      </c>
      <c r="Q432" s="102" t="str">
        <f>IFERROR(VLOOKUP(Výskyt[[#This Row],[Kód]],zostava5[],2,0),"")</f>
        <v/>
      </c>
      <c r="R432" s="102" t="str">
        <f>IFERROR(VLOOKUP(Výskyt[[#This Row],[Kód]],zostava6[],2,0),"")</f>
        <v/>
      </c>
      <c r="S432" s="102" t="str">
        <f>IFERROR(VLOOKUP(Výskyt[[#This Row],[Kód]],zostava7[],2,0),"")</f>
        <v/>
      </c>
      <c r="T432" s="102" t="str">
        <f>IFERROR(VLOOKUP(Výskyt[[#This Row],[Kód]],zostava8[],2,0),"")</f>
        <v/>
      </c>
      <c r="U432" s="102" t="str">
        <f>IFERROR(VLOOKUP(Výskyt[[#This Row],[Kód]],zostava9[],2,0),"")</f>
        <v/>
      </c>
      <c r="V432" s="103" t="str">
        <f>IFERROR(VLOOKUP(Výskyt[[#This Row],[Kód]],zostava10[],2,0),"")</f>
        <v/>
      </c>
    </row>
    <row r="433" spans="2:22" x14ac:dyDescent="0.35">
      <c r="B433" s="99">
        <v>6556</v>
      </c>
      <c r="C433" s="90" t="s">
        <v>485</v>
      </c>
      <c r="D433" s="90">
        <f>Cenník[[#This Row],[Kód]]</f>
        <v>6556</v>
      </c>
      <c r="E433" s="100">
        <v>0.14000000000000001</v>
      </c>
      <c r="G433" s="90" t="s">
        <v>64</v>
      </c>
      <c r="I433" s="104">
        <f>Cenník[[#This Row],[Kód]]</f>
        <v>6556</v>
      </c>
      <c r="J433" s="102">
        <f>SUM(Výskyt[[#This Row],[1]:[10]])</f>
        <v>0</v>
      </c>
      <c r="K433" s="102" t="str">
        <f>IFERROR(RANK(Výskyt[[#This Row],[kód-P]],Výskyt[kód-P],1),"")</f>
        <v/>
      </c>
      <c r="L433" s="102" t="str">
        <f>IF(Výskyt[[#This Row],[ks]]&gt;0,Výskyt[[#This Row],[Kód]],"")</f>
        <v/>
      </c>
      <c r="M433" s="102" t="str">
        <f>IFERROR(VLOOKUP(Výskyt[[#This Row],[Kód]],zostava1[],2,0),"")</f>
        <v/>
      </c>
      <c r="N433" s="102" t="str">
        <f>IFERROR(VLOOKUP(Výskyt[[#This Row],[Kód]],zostava2[],2,0),"")</f>
        <v/>
      </c>
      <c r="O433" s="102" t="str">
        <f>IFERROR(VLOOKUP(Výskyt[[#This Row],[Kód]],zostava3[],2,0),"")</f>
        <v/>
      </c>
      <c r="P433" s="102" t="str">
        <f>IFERROR(VLOOKUP(Výskyt[[#This Row],[Kód]],zostava4[],2,0),"")</f>
        <v/>
      </c>
      <c r="Q433" s="102" t="str">
        <f>IFERROR(VLOOKUP(Výskyt[[#This Row],[Kód]],zostava5[],2,0),"")</f>
        <v/>
      </c>
      <c r="R433" s="102" t="str">
        <f>IFERROR(VLOOKUP(Výskyt[[#This Row],[Kód]],zostava6[],2,0),"")</f>
        <v/>
      </c>
      <c r="S433" s="102" t="str">
        <f>IFERROR(VLOOKUP(Výskyt[[#This Row],[Kód]],zostava7[],2,0),"")</f>
        <v/>
      </c>
      <c r="T433" s="102" t="str">
        <f>IFERROR(VLOOKUP(Výskyt[[#This Row],[Kód]],zostava8[],2,0),"")</f>
        <v/>
      </c>
      <c r="U433" s="102" t="str">
        <f>IFERROR(VLOOKUP(Výskyt[[#This Row],[Kód]],zostava9[],2,0),"")</f>
        <v/>
      </c>
      <c r="V433" s="103" t="str">
        <f>IFERROR(VLOOKUP(Výskyt[[#This Row],[Kód]],zostava10[],2,0),"")</f>
        <v/>
      </c>
    </row>
    <row r="434" spans="2:22" x14ac:dyDescent="0.35">
      <c r="B434" s="99">
        <v>6557</v>
      </c>
      <c r="C434" s="90" t="s">
        <v>484</v>
      </c>
      <c r="D434" s="90">
        <f>Cenník[[#This Row],[Kód]]</f>
        <v>6557</v>
      </c>
      <c r="E434" s="100">
        <v>0.14000000000000001</v>
      </c>
      <c r="G434" s="90" t="s">
        <v>66</v>
      </c>
      <c r="I434" s="104">
        <f>Cenník[[#This Row],[Kód]]</f>
        <v>6557</v>
      </c>
      <c r="J434" s="102">
        <f>SUM(Výskyt[[#This Row],[1]:[10]])</f>
        <v>0</v>
      </c>
      <c r="K434" s="102" t="str">
        <f>IFERROR(RANK(Výskyt[[#This Row],[kód-P]],Výskyt[kód-P],1),"")</f>
        <v/>
      </c>
      <c r="L434" s="102" t="str">
        <f>IF(Výskyt[[#This Row],[ks]]&gt;0,Výskyt[[#This Row],[Kód]],"")</f>
        <v/>
      </c>
      <c r="M434" s="102" t="str">
        <f>IFERROR(VLOOKUP(Výskyt[[#This Row],[Kód]],zostava1[],2,0),"")</f>
        <v/>
      </c>
      <c r="N434" s="102" t="str">
        <f>IFERROR(VLOOKUP(Výskyt[[#This Row],[Kód]],zostava2[],2,0),"")</f>
        <v/>
      </c>
      <c r="O434" s="102" t="str">
        <f>IFERROR(VLOOKUP(Výskyt[[#This Row],[Kód]],zostava3[],2,0),"")</f>
        <v/>
      </c>
      <c r="P434" s="102" t="str">
        <f>IFERROR(VLOOKUP(Výskyt[[#This Row],[Kód]],zostava4[],2,0),"")</f>
        <v/>
      </c>
      <c r="Q434" s="102" t="str">
        <f>IFERROR(VLOOKUP(Výskyt[[#This Row],[Kód]],zostava5[],2,0),"")</f>
        <v/>
      </c>
      <c r="R434" s="102" t="str">
        <f>IFERROR(VLOOKUP(Výskyt[[#This Row],[Kód]],zostava6[],2,0),"")</f>
        <v/>
      </c>
      <c r="S434" s="102" t="str">
        <f>IFERROR(VLOOKUP(Výskyt[[#This Row],[Kód]],zostava7[],2,0),"")</f>
        <v/>
      </c>
      <c r="T434" s="102" t="str">
        <f>IFERROR(VLOOKUP(Výskyt[[#This Row],[Kód]],zostava8[],2,0),"")</f>
        <v/>
      </c>
      <c r="U434" s="102" t="str">
        <f>IFERROR(VLOOKUP(Výskyt[[#This Row],[Kód]],zostava9[],2,0),"")</f>
        <v/>
      </c>
      <c r="V434" s="103" t="str">
        <f>IFERROR(VLOOKUP(Výskyt[[#This Row],[Kód]],zostava10[],2,0),"")</f>
        <v/>
      </c>
    </row>
    <row r="435" spans="2:22" x14ac:dyDescent="0.35">
      <c r="B435" s="99">
        <v>6558</v>
      </c>
      <c r="C435" s="90" t="s">
        <v>483</v>
      </c>
      <c r="D435" s="90">
        <f>Cenník[[#This Row],[Kód]]</f>
        <v>6558</v>
      </c>
      <c r="E435" s="100">
        <v>0.14000000000000001</v>
      </c>
      <c r="G435" s="90" t="s">
        <v>68</v>
      </c>
      <c r="I435" s="104">
        <f>Cenník[[#This Row],[Kód]]</f>
        <v>6558</v>
      </c>
      <c r="J435" s="102">
        <f>SUM(Výskyt[[#This Row],[1]:[10]])</f>
        <v>0</v>
      </c>
      <c r="K435" s="102" t="str">
        <f>IFERROR(RANK(Výskyt[[#This Row],[kód-P]],Výskyt[kód-P],1),"")</f>
        <v/>
      </c>
      <c r="L435" s="102" t="str">
        <f>IF(Výskyt[[#This Row],[ks]]&gt;0,Výskyt[[#This Row],[Kód]],"")</f>
        <v/>
      </c>
      <c r="M435" s="102" t="str">
        <f>IFERROR(VLOOKUP(Výskyt[[#This Row],[Kód]],zostava1[],2,0),"")</f>
        <v/>
      </c>
      <c r="N435" s="102" t="str">
        <f>IFERROR(VLOOKUP(Výskyt[[#This Row],[Kód]],zostava2[],2,0),"")</f>
        <v/>
      </c>
      <c r="O435" s="102" t="str">
        <f>IFERROR(VLOOKUP(Výskyt[[#This Row],[Kód]],zostava3[],2,0),"")</f>
        <v/>
      </c>
      <c r="P435" s="102" t="str">
        <f>IFERROR(VLOOKUP(Výskyt[[#This Row],[Kód]],zostava4[],2,0),"")</f>
        <v/>
      </c>
      <c r="Q435" s="102" t="str">
        <f>IFERROR(VLOOKUP(Výskyt[[#This Row],[Kód]],zostava5[],2,0),"")</f>
        <v/>
      </c>
      <c r="R435" s="102" t="str">
        <f>IFERROR(VLOOKUP(Výskyt[[#This Row],[Kód]],zostava6[],2,0),"")</f>
        <v/>
      </c>
      <c r="S435" s="102" t="str">
        <f>IFERROR(VLOOKUP(Výskyt[[#This Row],[Kód]],zostava7[],2,0),"")</f>
        <v/>
      </c>
      <c r="T435" s="102" t="str">
        <f>IFERROR(VLOOKUP(Výskyt[[#This Row],[Kód]],zostava8[],2,0),"")</f>
        <v/>
      </c>
      <c r="U435" s="102" t="str">
        <f>IFERROR(VLOOKUP(Výskyt[[#This Row],[Kód]],zostava9[],2,0),"")</f>
        <v/>
      </c>
      <c r="V435" s="103" t="str">
        <f>IFERROR(VLOOKUP(Výskyt[[#This Row],[Kód]],zostava10[],2,0),"")</f>
        <v/>
      </c>
    </row>
    <row r="436" spans="2:22" x14ac:dyDescent="0.35">
      <c r="B436" s="99">
        <v>6559</v>
      </c>
      <c r="C436" s="90" t="s">
        <v>482</v>
      </c>
      <c r="D436" s="90">
        <f>Cenník[[#This Row],[Kód]]</f>
        <v>6559</v>
      </c>
      <c r="E436" s="100">
        <v>0.14000000000000001</v>
      </c>
      <c r="G436" s="90" t="s">
        <v>70</v>
      </c>
      <c r="I436" s="104">
        <f>Cenník[[#This Row],[Kód]]</f>
        <v>6559</v>
      </c>
      <c r="J436" s="102">
        <f>SUM(Výskyt[[#This Row],[1]:[10]])</f>
        <v>0</v>
      </c>
      <c r="K436" s="102" t="str">
        <f>IFERROR(RANK(Výskyt[[#This Row],[kód-P]],Výskyt[kód-P],1),"")</f>
        <v/>
      </c>
      <c r="L436" s="102" t="str">
        <f>IF(Výskyt[[#This Row],[ks]]&gt;0,Výskyt[[#This Row],[Kód]],"")</f>
        <v/>
      </c>
      <c r="M436" s="102" t="str">
        <f>IFERROR(VLOOKUP(Výskyt[[#This Row],[Kód]],zostava1[],2,0),"")</f>
        <v/>
      </c>
      <c r="N436" s="102" t="str">
        <f>IFERROR(VLOOKUP(Výskyt[[#This Row],[Kód]],zostava2[],2,0),"")</f>
        <v/>
      </c>
      <c r="O436" s="102" t="str">
        <f>IFERROR(VLOOKUP(Výskyt[[#This Row],[Kód]],zostava3[],2,0),"")</f>
        <v/>
      </c>
      <c r="P436" s="102" t="str">
        <f>IFERROR(VLOOKUP(Výskyt[[#This Row],[Kód]],zostava4[],2,0),"")</f>
        <v/>
      </c>
      <c r="Q436" s="102" t="str">
        <f>IFERROR(VLOOKUP(Výskyt[[#This Row],[Kód]],zostava5[],2,0),"")</f>
        <v/>
      </c>
      <c r="R436" s="102" t="str">
        <f>IFERROR(VLOOKUP(Výskyt[[#This Row],[Kód]],zostava6[],2,0),"")</f>
        <v/>
      </c>
      <c r="S436" s="102" t="str">
        <f>IFERROR(VLOOKUP(Výskyt[[#This Row],[Kód]],zostava7[],2,0),"")</f>
        <v/>
      </c>
      <c r="T436" s="102" t="str">
        <f>IFERROR(VLOOKUP(Výskyt[[#This Row],[Kód]],zostava8[],2,0),"")</f>
        <v/>
      </c>
      <c r="U436" s="102" t="str">
        <f>IFERROR(VLOOKUP(Výskyt[[#This Row],[Kód]],zostava9[],2,0),"")</f>
        <v/>
      </c>
      <c r="V436" s="103" t="str">
        <f>IFERROR(VLOOKUP(Výskyt[[#This Row],[Kód]],zostava10[],2,0),"")</f>
        <v/>
      </c>
    </row>
    <row r="437" spans="2:22" x14ac:dyDescent="0.35">
      <c r="B437" s="99">
        <v>6639</v>
      </c>
      <c r="C437" s="90" t="s">
        <v>103</v>
      </c>
      <c r="D437" s="90">
        <f>Cenník[[#This Row],[Kód]]</f>
        <v>6639</v>
      </c>
      <c r="E437" s="100">
        <v>0.4</v>
      </c>
      <c r="G437" s="90" t="s">
        <v>74</v>
      </c>
      <c r="I437" s="104">
        <f>Cenník[[#This Row],[Kód]]</f>
        <v>6639</v>
      </c>
      <c r="J437" s="102">
        <f>SUM(Výskyt[[#This Row],[1]:[10]])</f>
        <v>0</v>
      </c>
      <c r="K437" s="102" t="str">
        <f>IFERROR(RANK(Výskyt[[#This Row],[kód-P]],Výskyt[kód-P],1),"")</f>
        <v/>
      </c>
      <c r="L437" s="102" t="str">
        <f>IF(Výskyt[[#This Row],[ks]]&gt;0,Výskyt[[#This Row],[Kód]],"")</f>
        <v/>
      </c>
      <c r="M437" s="102" t="str">
        <f>IFERROR(VLOOKUP(Výskyt[[#This Row],[Kód]],zostava1[],2,0),"")</f>
        <v/>
      </c>
      <c r="N437" s="102" t="str">
        <f>IFERROR(VLOOKUP(Výskyt[[#This Row],[Kód]],zostava2[],2,0),"")</f>
        <v/>
      </c>
      <c r="O437" s="102" t="str">
        <f>IFERROR(VLOOKUP(Výskyt[[#This Row],[Kód]],zostava3[],2,0),"")</f>
        <v/>
      </c>
      <c r="P437" s="102" t="str">
        <f>IFERROR(VLOOKUP(Výskyt[[#This Row],[Kód]],zostava4[],2,0),"")</f>
        <v/>
      </c>
      <c r="Q437" s="102" t="str">
        <f>IFERROR(VLOOKUP(Výskyt[[#This Row],[Kód]],zostava5[],2,0),"")</f>
        <v/>
      </c>
      <c r="R437" s="102" t="str">
        <f>IFERROR(VLOOKUP(Výskyt[[#This Row],[Kód]],zostava6[],2,0),"")</f>
        <v/>
      </c>
      <c r="S437" s="102" t="str">
        <f>IFERROR(VLOOKUP(Výskyt[[#This Row],[Kód]],zostava7[],2,0),"")</f>
        <v/>
      </c>
      <c r="T437" s="102" t="str">
        <f>IFERROR(VLOOKUP(Výskyt[[#This Row],[Kód]],zostava8[],2,0),"")</f>
        <v/>
      </c>
      <c r="U437" s="102" t="str">
        <f>IFERROR(VLOOKUP(Výskyt[[#This Row],[Kód]],zostava9[],2,0),"")</f>
        <v/>
      </c>
      <c r="V437" s="103" t="str">
        <f>IFERROR(VLOOKUP(Výskyt[[#This Row],[Kód]],zostava10[],2,0),"")</f>
        <v/>
      </c>
    </row>
    <row r="438" spans="2:22" x14ac:dyDescent="0.35">
      <c r="B438" s="99">
        <v>6640</v>
      </c>
      <c r="C438" s="90" t="s">
        <v>391</v>
      </c>
      <c r="D438" s="90">
        <f>Cenník[[#This Row],[Kód]]</f>
        <v>6640</v>
      </c>
      <c r="E438" s="100">
        <v>4.55</v>
      </c>
      <c r="G438" s="90" t="s">
        <v>126</v>
      </c>
      <c r="I438" s="104">
        <f>Cenník[[#This Row],[Kód]]</f>
        <v>6640</v>
      </c>
      <c r="J438" s="102">
        <f>SUM(Výskyt[[#This Row],[1]:[10]])</f>
        <v>0</v>
      </c>
      <c r="K438" s="102" t="str">
        <f>IFERROR(RANK(Výskyt[[#This Row],[kód-P]],Výskyt[kód-P],1),"")</f>
        <v/>
      </c>
      <c r="L438" s="102" t="str">
        <f>IF(Výskyt[[#This Row],[ks]]&gt;0,Výskyt[[#This Row],[Kód]],"")</f>
        <v/>
      </c>
      <c r="M438" s="102" t="str">
        <f>IFERROR(VLOOKUP(Výskyt[[#This Row],[Kód]],zostava1[],2,0),"")</f>
        <v/>
      </c>
      <c r="N438" s="102" t="str">
        <f>IFERROR(VLOOKUP(Výskyt[[#This Row],[Kód]],zostava2[],2,0),"")</f>
        <v/>
      </c>
      <c r="O438" s="102" t="str">
        <f>IFERROR(VLOOKUP(Výskyt[[#This Row],[Kód]],zostava3[],2,0),"")</f>
        <v/>
      </c>
      <c r="P438" s="102" t="str">
        <f>IFERROR(VLOOKUP(Výskyt[[#This Row],[Kód]],zostava4[],2,0),"")</f>
        <v/>
      </c>
      <c r="Q438" s="102" t="str">
        <f>IFERROR(VLOOKUP(Výskyt[[#This Row],[Kód]],zostava5[],2,0),"")</f>
        <v/>
      </c>
      <c r="R438" s="102" t="str">
        <f>IFERROR(VLOOKUP(Výskyt[[#This Row],[Kód]],zostava6[],2,0),"")</f>
        <v/>
      </c>
      <c r="S438" s="102" t="str">
        <f>IFERROR(VLOOKUP(Výskyt[[#This Row],[Kód]],zostava7[],2,0),"")</f>
        <v/>
      </c>
      <c r="T438" s="102" t="str">
        <f>IFERROR(VLOOKUP(Výskyt[[#This Row],[Kód]],zostava8[],2,0),"")</f>
        <v/>
      </c>
      <c r="U438" s="102" t="str">
        <f>IFERROR(VLOOKUP(Výskyt[[#This Row],[Kód]],zostava9[],2,0),"")</f>
        <v/>
      </c>
      <c r="V438" s="103" t="str">
        <f>IFERROR(VLOOKUP(Výskyt[[#This Row],[Kód]],zostava10[],2,0),"")</f>
        <v/>
      </c>
    </row>
    <row r="439" spans="2:22" x14ac:dyDescent="0.35">
      <c r="B439" s="99">
        <v>6641</v>
      </c>
      <c r="C439" s="90" t="s">
        <v>389</v>
      </c>
      <c r="D439" s="90">
        <f>Cenník[[#This Row],[Kód]]</f>
        <v>6641</v>
      </c>
      <c r="E439" s="100">
        <v>9.17</v>
      </c>
      <c r="G439" s="90" t="s">
        <v>76</v>
      </c>
      <c r="I439" s="104">
        <f>Cenník[[#This Row],[Kód]]</f>
        <v>6641</v>
      </c>
      <c r="J439" s="102">
        <f>SUM(Výskyt[[#This Row],[1]:[10]])</f>
        <v>0</v>
      </c>
      <c r="K439" s="102" t="str">
        <f>IFERROR(RANK(Výskyt[[#This Row],[kód-P]],Výskyt[kód-P],1),"")</f>
        <v/>
      </c>
      <c r="L439" s="102" t="str">
        <f>IF(Výskyt[[#This Row],[ks]]&gt;0,Výskyt[[#This Row],[Kód]],"")</f>
        <v/>
      </c>
      <c r="M439" s="102" t="str">
        <f>IFERROR(VLOOKUP(Výskyt[[#This Row],[Kód]],zostava1[],2,0),"")</f>
        <v/>
      </c>
      <c r="N439" s="102" t="str">
        <f>IFERROR(VLOOKUP(Výskyt[[#This Row],[Kód]],zostava2[],2,0),"")</f>
        <v/>
      </c>
      <c r="O439" s="102" t="str">
        <f>IFERROR(VLOOKUP(Výskyt[[#This Row],[Kód]],zostava3[],2,0),"")</f>
        <v/>
      </c>
      <c r="P439" s="102" t="str">
        <f>IFERROR(VLOOKUP(Výskyt[[#This Row],[Kód]],zostava4[],2,0),"")</f>
        <v/>
      </c>
      <c r="Q439" s="102" t="str">
        <f>IFERROR(VLOOKUP(Výskyt[[#This Row],[Kód]],zostava5[],2,0),"")</f>
        <v/>
      </c>
      <c r="R439" s="102" t="str">
        <f>IFERROR(VLOOKUP(Výskyt[[#This Row],[Kód]],zostava6[],2,0),"")</f>
        <v/>
      </c>
      <c r="S439" s="102" t="str">
        <f>IFERROR(VLOOKUP(Výskyt[[#This Row],[Kód]],zostava7[],2,0),"")</f>
        <v/>
      </c>
      <c r="T439" s="102" t="str">
        <f>IFERROR(VLOOKUP(Výskyt[[#This Row],[Kód]],zostava8[],2,0),"")</f>
        <v/>
      </c>
      <c r="U439" s="102" t="str">
        <f>IFERROR(VLOOKUP(Výskyt[[#This Row],[Kód]],zostava9[],2,0),"")</f>
        <v/>
      </c>
      <c r="V439" s="103" t="str">
        <f>IFERROR(VLOOKUP(Výskyt[[#This Row],[Kód]],zostava10[],2,0),"")</f>
        <v/>
      </c>
    </row>
    <row r="440" spans="2:22" x14ac:dyDescent="0.35">
      <c r="B440" s="99">
        <v>6660</v>
      </c>
      <c r="C440" s="90" t="s">
        <v>469</v>
      </c>
      <c r="D440" s="90">
        <f>Cenník[[#This Row],[Kód]]</f>
        <v>6660</v>
      </c>
      <c r="E440" s="100">
        <v>0.26</v>
      </c>
      <c r="G440" s="90" t="s">
        <v>128</v>
      </c>
      <c r="I440" s="104">
        <f>Cenník[[#This Row],[Kód]]</f>
        <v>6660</v>
      </c>
      <c r="J440" s="102">
        <f>SUM(Výskyt[[#This Row],[1]:[10]])</f>
        <v>0</v>
      </c>
      <c r="K440" s="102" t="str">
        <f>IFERROR(RANK(Výskyt[[#This Row],[kód-P]],Výskyt[kód-P],1),"")</f>
        <v/>
      </c>
      <c r="L440" s="102" t="str">
        <f>IF(Výskyt[[#This Row],[ks]]&gt;0,Výskyt[[#This Row],[Kód]],"")</f>
        <v/>
      </c>
      <c r="M440" s="102" t="str">
        <f>IFERROR(VLOOKUP(Výskyt[[#This Row],[Kód]],zostava1[],2,0),"")</f>
        <v/>
      </c>
      <c r="N440" s="102" t="str">
        <f>IFERROR(VLOOKUP(Výskyt[[#This Row],[Kód]],zostava2[],2,0),"")</f>
        <v/>
      </c>
      <c r="O440" s="102" t="str">
        <f>IFERROR(VLOOKUP(Výskyt[[#This Row],[Kód]],zostava3[],2,0),"")</f>
        <v/>
      </c>
      <c r="P440" s="102" t="str">
        <f>IFERROR(VLOOKUP(Výskyt[[#This Row],[Kód]],zostava4[],2,0),"")</f>
        <v/>
      </c>
      <c r="Q440" s="102" t="str">
        <f>IFERROR(VLOOKUP(Výskyt[[#This Row],[Kód]],zostava5[],2,0),"")</f>
        <v/>
      </c>
      <c r="R440" s="102" t="str">
        <f>IFERROR(VLOOKUP(Výskyt[[#This Row],[Kód]],zostava6[],2,0),"")</f>
        <v/>
      </c>
      <c r="S440" s="102" t="str">
        <f>IFERROR(VLOOKUP(Výskyt[[#This Row],[Kód]],zostava7[],2,0),"")</f>
        <v/>
      </c>
      <c r="T440" s="102" t="str">
        <f>IFERROR(VLOOKUP(Výskyt[[#This Row],[Kód]],zostava8[],2,0),"")</f>
        <v/>
      </c>
      <c r="U440" s="102" t="str">
        <f>IFERROR(VLOOKUP(Výskyt[[#This Row],[Kód]],zostava9[],2,0),"")</f>
        <v/>
      </c>
      <c r="V440" s="103" t="str">
        <f>IFERROR(VLOOKUP(Výskyt[[#This Row],[Kód]],zostava10[],2,0),"")</f>
        <v/>
      </c>
    </row>
    <row r="441" spans="2:22" x14ac:dyDescent="0.35">
      <c r="B441" s="99">
        <v>6661</v>
      </c>
      <c r="C441" s="90" t="s">
        <v>470</v>
      </c>
      <c r="D441" s="90">
        <f>Cenník[[#This Row],[Kód]]</f>
        <v>6661</v>
      </c>
      <c r="E441" s="100">
        <v>0.26</v>
      </c>
      <c r="G441" s="90" t="s">
        <v>78</v>
      </c>
      <c r="I441" s="104">
        <f>Cenník[[#This Row],[Kód]]</f>
        <v>6661</v>
      </c>
      <c r="J441" s="102">
        <f>SUM(Výskyt[[#This Row],[1]:[10]])</f>
        <v>0</v>
      </c>
      <c r="K441" s="102" t="str">
        <f>IFERROR(RANK(Výskyt[[#This Row],[kód-P]],Výskyt[kód-P],1),"")</f>
        <v/>
      </c>
      <c r="L441" s="102" t="str">
        <f>IF(Výskyt[[#This Row],[ks]]&gt;0,Výskyt[[#This Row],[Kód]],"")</f>
        <v/>
      </c>
      <c r="M441" s="102" t="str">
        <f>IFERROR(VLOOKUP(Výskyt[[#This Row],[Kód]],zostava1[],2,0),"")</f>
        <v/>
      </c>
      <c r="N441" s="102" t="str">
        <f>IFERROR(VLOOKUP(Výskyt[[#This Row],[Kód]],zostava2[],2,0),"")</f>
        <v/>
      </c>
      <c r="O441" s="102" t="str">
        <f>IFERROR(VLOOKUP(Výskyt[[#This Row],[Kód]],zostava3[],2,0),"")</f>
        <v/>
      </c>
      <c r="P441" s="102" t="str">
        <f>IFERROR(VLOOKUP(Výskyt[[#This Row],[Kód]],zostava4[],2,0),"")</f>
        <v/>
      </c>
      <c r="Q441" s="102" t="str">
        <f>IFERROR(VLOOKUP(Výskyt[[#This Row],[Kód]],zostava5[],2,0),"")</f>
        <v/>
      </c>
      <c r="R441" s="102" t="str">
        <f>IFERROR(VLOOKUP(Výskyt[[#This Row],[Kód]],zostava6[],2,0),"")</f>
        <v/>
      </c>
      <c r="S441" s="102" t="str">
        <f>IFERROR(VLOOKUP(Výskyt[[#This Row],[Kód]],zostava7[],2,0),"")</f>
        <v/>
      </c>
      <c r="T441" s="102" t="str">
        <f>IFERROR(VLOOKUP(Výskyt[[#This Row],[Kód]],zostava8[],2,0),"")</f>
        <v/>
      </c>
      <c r="U441" s="102" t="str">
        <f>IFERROR(VLOOKUP(Výskyt[[#This Row],[Kód]],zostava9[],2,0),"")</f>
        <v/>
      </c>
      <c r="V441" s="103" t="str">
        <f>IFERROR(VLOOKUP(Výskyt[[#This Row],[Kód]],zostava10[],2,0),"")</f>
        <v/>
      </c>
    </row>
    <row r="442" spans="2:22" x14ac:dyDescent="0.35">
      <c r="B442" s="99">
        <v>6662</v>
      </c>
      <c r="C442" s="90" t="s">
        <v>471</v>
      </c>
      <c r="D442" s="90">
        <f>Cenník[[#This Row],[Kód]]</f>
        <v>6662</v>
      </c>
      <c r="E442" s="100">
        <v>0.26</v>
      </c>
      <c r="G442" s="90" t="s">
        <v>130</v>
      </c>
      <c r="I442" s="104">
        <f>Cenník[[#This Row],[Kód]]</f>
        <v>6662</v>
      </c>
      <c r="J442" s="102">
        <f>SUM(Výskyt[[#This Row],[1]:[10]])</f>
        <v>0</v>
      </c>
      <c r="K442" s="102" t="str">
        <f>IFERROR(RANK(Výskyt[[#This Row],[kód-P]],Výskyt[kód-P],1),"")</f>
        <v/>
      </c>
      <c r="L442" s="102" t="str">
        <f>IF(Výskyt[[#This Row],[ks]]&gt;0,Výskyt[[#This Row],[Kód]],"")</f>
        <v/>
      </c>
      <c r="M442" s="102" t="str">
        <f>IFERROR(VLOOKUP(Výskyt[[#This Row],[Kód]],zostava1[],2,0),"")</f>
        <v/>
      </c>
      <c r="N442" s="102" t="str">
        <f>IFERROR(VLOOKUP(Výskyt[[#This Row],[Kód]],zostava2[],2,0),"")</f>
        <v/>
      </c>
      <c r="O442" s="102" t="str">
        <f>IFERROR(VLOOKUP(Výskyt[[#This Row],[Kód]],zostava3[],2,0),"")</f>
        <v/>
      </c>
      <c r="P442" s="102" t="str">
        <f>IFERROR(VLOOKUP(Výskyt[[#This Row],[Kód]],zostava4[],2,0),"")</f>
        <v/>
      </c>
      <c r="Q442" s="102" t="str">
        <f>IFERROR(VLOOKUP(Výskyt[[#This Row],[Kód]],zostava5[],2,0),"")</f>
        <v/>
      </c>
      <c r="R442" s="102" t="str">
        <f>IFERROR(VLOOKUP(Výskyt[[#This Row],[Kód]],zostava6[],2,0),"")</f>
        <v/>
      </c>
      <c r="S442" s="102" t="str">
        <f>IFERROR(VLOOKUP(Výskyt[[#This Row],[Kód]],zostava7[],2,0),"")</f>
        <v/>
      </c>
      <c r="T442" s="102" t="str">
        <f>IFERROR(VLOOKUP(Výskyt[[#This Row],[Kód]],zostava8[],2,0),"")</f>
        <v/>
      </c>
      <c r="U442" s="102" t="str">
        <f>IFERROR(VLOOKUP(Výskyt[[#This Row],[Kód]],zostava9[],2,0),"")</f>
        <v/>
      </c>
      <c r="V442" s="103" t="str">
        <f>IFERROR(VLOOKUP(Výskyt[[#This Row],[Kód]],zostava10[],2,0),"")</f>
        <v/>
      </c>
    </row>
    <row r="443" spans="2:22" x14ac:dyDescent="0.35">
      <c r="B443" s="99">
        <v>6663</v>
      </c>
      <c r="C443" s="90" t="s">
        <v>478</v>
      </c>
      <c r="D443" s="90">
        <f>Cenník[[#This Row],[Kód]]</f>
        <v>6663</v>
      </c>
      <c r="E443" s="100">
        <v>0.26</v>
      </c>
      <c r="G443" s="90" t="s">
        <v>80</v>
      </c>
      <c r="I443" s="104">
        <f>Cenník[[#This Row],[Kód]]</f>
        <v>6663</v>
      </c>
      <c r="J443" s="102">
        <f>SUM(Výskyt[[#This Row],[1]:[10]])</f>
        <v>0</v>
      </c>
      <c r="K443" s="102" t="str">
        <f>IFERROR(RANK(Výskyt[[#This Row],[kód-P]],Výskyt[kód-P],1),"")</f>
        <v/>
      </c>
      <c r="L443" s="102" t="str">
        <f>IF(Výskyt[[#This Row],[ks]]&gt;0,Výskyt[[#This Row],[Kód]],"")</f>
        <v/>
      </c>
      <c r="M443" s="102" t="str">
        <f>IFERROR(VLOOKUP(Výskyt[[#This Row],[Kód]],zostava1[],2,0),"")</f>
        <v/>
      </c>
      <c r="N443" s="102" t="str">
        <f>IFERROR(VLOOKUP(Výskyt[[#This Row],[Kód]],zostava2[],2,0),"")</f>
        <v/>
      </c>
      <c r="O443" s="102" t="str">
        <f>IFERROR(VLOOKUP(Výskyt[[#This Row],[Kód]],zostava3[],2,0),"")</f>
        <v/>
      </c>
      <c r="P443" s="102" t="str">
        <f>IFERROR(VLOOKUP(Výskyt[[#This Row],[Kód]],zostava4[],2,0),"")</f>
        <v/>
      </c>
      <c r="Q443" s="102" t="str">
        <f>IFERROR(VLOOKUP(Výskyt[[#This Row],[Kód]],zostava5[],2,0),"")</f>
        <v/>
      </c>
      <c r="R443" s="102" t="str">
        <f>IFERROR(VLOOKUP(Výskyt[[#This Row],[Kód]],zostava6[],2,0),"")</f>
        <v/>
      </c>
      <c r="S443" s="102" t="str">
        <f>IFERROR(VLOOKUP(Výskyt[[#This Row],[Kód]],zostava7[],2,0),"")</f>
        <v/>
      </c>
      <c r="T443" s="102" t="str">
        <f>IFERROR(VLOOKUP(Výskyt[[#This Row],[Kód]],zostava8[],2,0),"")</f>
        <v/>
      </c>
      <c r="U443" s="102" t="str">
        <f>IFERROR(VLOOKUP(Výskyt[[#This Row],[Kód]],zostava9[],2,0),"")</f>
        <v/>
      </c>
      <c r="V443" s="103" t="str">
        <f>IFERROR(VLOOKUP(Výskyt[[#This Row],[Kód]],zostava10[],2,0),"")</f>
        <v/>
      </c>
    </row>
    <row r="444" spans="2:22" x14ac:dyDescent="0.35">
      <c r="B444" s="99">
        <v>6664</v>
      </c>
      <c r="C444" s="90" t="s">
        <v>477</v>
      </c>
      <c r="D444" s="90">
        <f>Cenník[[#This Row],[Kód]]</f>
        <v>6664</v>
      </c>
      <c r="E444" s="100">
        <v>0.26</v>
      </c>
      <c r="G444" s="90" t="s">
        <v>132</v>
      </c>
      <c r="I444" s="104">
        <f>Cenník[[#This Row],[Kód]]</f>
        <v>6664</v>
      </c>
      <c r="J444" s="102">
        <f>SUM(Výskyt[[#This Row],[1]:[10]])</f>
        <v>0</v>
      </c>
      <c r="K444" s="102" t="str">
        <f>IFERROR(RANK(Výskyt[[#This Row],[kód-P]],Výskyt[kód-P],1),"")</f>
        <v/>
      </c>
      <c r="L444" s="102" t="str">
        <f>IF(Výskyt[[#This Row],[ks]]&gt;0,Výskyt[[#This Row],[Kód]],"")</f>
        <v/>
      </c>
      <c r="M444" s="102" t="str">
        <f>IFERROR(VLOOKUP(Výskyt[[#This Row],[Kód]],zostava1[],2,0),"")</f>
        <v/>
      </c>
      <c r="N444" s="102" t="str">
        <f>IFERROR(VLOOKUP(Výskyt[[#This Row],[Kód]],zostava2[],2,0),"")</f>
        <v/>
      </c>
      <c r="O444" s="102" t="str">
        <f>IFERROR(VLOOKUP(Výskyt[[#This Row],[Kód]],zostava3[],2,0),"")</f>
        <v/>
      </c>
      <c r="P444" s="102" t="str">
        <f>IFERROR(VLOOKUP(Výskyt[[#This Row],[Kód]],zostava4[],2,0),"")</f>
        <v/>
      </c>
      <c r="Q444" s="102" t="str">
        <f>IFERROR(VLOOKUP(Výskyt[[#This Row],[Kód]],zostava5[],2,0),"")</f>
        <v/>
      </c>
      <c r="R444" s="102" t="str">
        <f>IFERROR(VLOOKUP(Výskyt[[#This Row],[Kód]],zostava6[],2,0),"")</f>
        <v/>
      </c>
      <c r="S444" s="102" t="str">
        <f>IFERROR(VLOOKUP(Výskyt[[#This Row],[Kód]],zostava7[],2,0),"")</f>
        <v/>
      </c>
      <c r="T444" s="102" t="str">
        <f>IFERROR(VLOOKUP(Výskyt[[#This Row],[Kód]],zostava8[],2,0),"")</f>
        <v/>
      </c>
      <c r="U444" s="102" t="str">
        <f>IFERROR(VLOOKUP(Výskyt[[#This Row],[Kód]],zostava9[],2,0),"")</f>
        <v/>
      </c>
      <c r="V444" s="103" t="str">
        <f>IFERROR(VLOOKUP(Výskyt[[#This Row],[Kód]],zostava10[],2,0),"")</f>
        <v/>
      </c>
    </row>
    <row r="445" spans="2:22" x14ac:dyDescent="0.35">
      <c r="B445" s="99">
        <v>6665</v>
      </c>
      <c r="C445" s="90" t="s">
        <v>476</v>
      </c>
      <c r="D445" s="90">
        <f>Cenník[[#This Row],[Kód]]</f>
        <v>6665</v>
      </c>
      <c r="E445" s="100">
        <v>0.26</v>
      </c>
      <c r="G445" s="90" t="s">
        <v>82</v>
      </c>
      <c r="I445" s="104">
        <f>Cenník[[#This Row],[Kód]]</f>
        <v>6665</v>
      </c>
      <c r="J445" s="102">
        <f>SUM(Výskyt[[#This Row],[1]:[10]])</f>
        <v>0</v>
      </c>
      <c r="K445" s="102" t="str">
        <f>IFERROR(RANK(Výskyt[[#This Row],[kód-P]],Výskyt[kód-P],1),"")</f>
        <v/>
      </c>
      <c r="L445" s="102" t="str">
        <f>IF(Výskyt[[#This Row],[ks]]&gt;0,Výskyt[[#This Row],[Kód]],"")</f>
        <v/>
      </c>
      <c r="M445" s="102" t="str">
        <f>IFERROR(VLOOKUP(Výskyt[[#This Row],[Kód]],zostava1[],2,0),"")</f>
        <v/>
      </c>
      <c r="N445" s="102" t="str">
        <f>IFERROR(VLOOKUP(Výskyt[[#This Row],[Kód]],zostava2[],2,0),"")</f>
        <v/>
      </c>
      <c r="O445" s="102" t="str">
        <f>IFERROR(VLOOKUP(Výskyt[[#This Row],[Kód]],zostava3[],2,0),"")</f>
        <v/>
      </c>
      <c r="P445" s="102" t="str">
        <f>IFERROR(VLOOKUP(Výskyt[[#This Row],[Kód]],zostava4[],2,0),"")</f>
        <v/>
      </c>
      <c r="Q445" s="102" t="str">
        <f>IFERROR(VLOOKUP(Výskyt[[#This Row],[Kód]],zostava5[],2,0),"")</f>
        <v/>
      </c>
      <c r="R445" s="102" t="str">
        <f>IFERROR(VLOOKUP(Výskyt[[#This Row],[Kód]],zostava6[],2,0),"")</f>
        <v/>
      </c>
      <c r="S445" s="102" t="str">
        <f>IFERROR(VLOOKUP(Výskyt[[#This Row],[Kód]],zostava7[],2,0),"")</f>
        <v/>
      </c>
      <c r="T445" s="102" t="str">
        <f>IFERROR(VLOOKUP(Výskyt[[#This Row],[Kód]],zostava8[],2,0),"")</f>
        <v/>
      </c>
      <c r="U445" s="102" t="str">
        <f>IFERROR(VLOOKUP(Výskyt[[#This Row],[Kód]],zostava9[],2,0),"")</f>
        <v/>
      </c>
      <c r="V445" s="103" t="str">
        <f>IFERROR(VLOOKUP(Výskyt[[#This Row],[Kód]],zostava10[],2,0),"")</f>
        <v/>
      </c>
    </row>
    <row r="446" spans="2:22" x14ac:dyDescent="0.35">
      <c r="B446" s="99">
        <v>6666</v>
      </c>
      <c r="C446" s="90" t="s">
        <v>475</v>
      </c>
      <c r="D446" s="90">
        <f>Cenník[[#This Row],[Kód]]</f>
        <v>6666</v>
      </c>
      <c r="E446" s="100">
        <v>0.26</v>
      </c>
      <c r="G446" s="90" t="s">
        <v>84</v>
      </c>
      <c r="I446" s="104">
        <f>Cenník[[#This Row],[Kód]]</f>
        <v>6666</v>
      </c>
      <c r="J446" s="102">
        <f>SUM(Výskyt[[#This Row],[1]:[10]])</f>
        <v>0</v>
      </c>
      <c r="K446" s="102" t="str">
        <f>IFERROR(RANK(Výskyt[[#This Row],[kód-P]],Výskyt[kód-P],1),"")</f>
        <v/>
      </c>
      <c r="L446" s="102" t="str">
        <f>IF(Výskyt[[#This Row],[ks]]&gt;0,Výskyt[[#This Row],[Kód]],"")</f>
        <v/>
      </c>
      <c r="M446" s="102" t="str">
        <f>IFERROR(VLOOKUP(Výskyt[[#This Row],[Kód]],zostava1[],2,0),"")</f>
        <v/>
      </c>
      <c r="N446" s="102" t="str">
        <f>IFERROR(VLOOKUP(Výskyt[[#This Row],[Kód]],zostava2[],2,0),"")</f>
        <v/>
      </c>
      <c r="O446" s="102" t="str">
        <f>IFERROR(VLOOKUP(Výskyt[[#This Row],[Kód]],zostava3[],2,0),"")</f>
        <v/>
      </c>
      <c r="P446" s="102" t="str">
        <f>IFERROR(VLOOKUP(Výskyt[[#This Row],[Kód]],zostava4[],2,0),"")</f>
        <v/>
      </c>
      <c r="Q446" s="102" t="str">
        <f>IFERROR(VLOOKUP(Výskyt[[#This Row],[Kód]],zostava5[],2,0),"")</f>
        <v/>
      </c>
      <c r="R446" s="102" t="str">
        <f>IFERROR(VLOOKUP(Výskyt[[#This Row],[Kód]],zostava6[],2,0),"")</f>
        <v/>
      </c>
      <c r="S446" s="102" t="str">
        <f>IFERROR(VLOOKUP(Výskyt[[#This Row],[Kód]],zostava7[],2,0),"")</f>
        <v/>
      </c>
      <c r="T446" s="102" t="str">
        <f>IFERROR(VLOOKUP(Výskyt[[#This Row],[Kód]],zostava8[],2,0),"")</f>
        <v/>
      </c>
      <c r="U446" s="102" t="str">
        <f>IFERROR(VLOOKUP(Výskyt[[#This Row],[Kód]],zostava9[],2,0),"")</f>
        <v/>
      </c>
      <c r="V446" s="103" t="str">
        <f>IFERROR(VLOOKUP(Výskyt[[#This Row],[Kód]],zostava10[],2,0),"")</f>
        <v/>
      </c>
    </row>
    <row r="447" spans="2:22" x14ac:dyDescent="0.35">
      <c r="B447" s="99">
        <v>6667</v>
      </c>
      <c r="C447" s="90" t="s">
        <v>474</v>
      </c>
      <c r="D447" s="90">
        <f>Cenník[[#This Row],[Kód]]</f>
        <v>6667</v>
      </c>
      <c r="E447" s="100">
        <v>0.26</v>
      </c>
      <c r="G447" s="90" t="s">
        <v>86</v>
      </c>
      <c r="I447" s="104">
        <f>Cenník[[#This Row],[Kód]]</f>
        <v>6667</v>
      </c>
      <c r="J447" s="102">
        <f>SUM(Výskyt[[#This Row],[1]:[10]])</f>
        <v>0</v>
      </c>
      <c r="K447" s="102" t="str">
        <f>IFERROR(RANK(Výskyt[[#This Row],[kód-P]],Výskyt[kód-P],1),"")</f>
        <v/>
      </c>
      <c r="L447" s="102" t="str">
        <f>IF(Výskyt[[#This Row],[ks]]&gt;0,Výskyt[[#This Row],[Kód]],"")</f>
        <v/>
      </c>
      <c r="M447" s="102" t="str">
        <f>IFERROR(VLOOKUP(Výskyt[[#This Row],[Kód]],zostava1[],2,0),"")</f>
        <v/>
      </c>
      <c r="N447" s="102" t="str">
        <f>IFERROR(VLOOKUP(Výskyt[[#This Row],[Kód]],zostava2[],2,0),"")</f>
        <v/>
      </c>
      <c r="O447" s="102" t="str">
        <f>IFERROR(VLOOKUP(Výskyt[[#This Row],[Kód]],zostava3[],2,0),"")</f>
        <v/>
      </c>
      <c r="P447" s="102" t="str">
        <f>IFERROR(VLOOKUP(Výskyt[[#This Row],[Kód]],zostava4[],2,0),"")</f>
        <v/>
      </c>
      <c r="Q447" s="102" t="str">
        <f>IFERROR(VLOOKUP(Výskyt[[#This Row],[Kód]],zostava5[],2,0),"")</f>
        <v/>
      </c>
      <c r="R447" s="102" t="str">
        <f>IFERROR(VLOOKUP(Výskyt[[#This Row],[Kód]],zostava6[],2,0),"")</f>
        <v/>
      </c>
      <c r="S447" s="102" t="str">
        <f>IFERROR(VLOOKUP(Výskyt[[#This Row],[Kód]],zostava7[],2,0),"")</f>
        <v/>
      </c>
      <c r="T447" s="102" t="str">
        <f>IFERROR(VLOOKUP(Výskyt[[#This Row],[Kód]],zostava8[],2,0),"")</f>
        <v/>
      </c>
      <c r="U447" s="102" t="str">
        <f>IFERROR(VLOOKUP(Výskyt[[#This Row],[Kód]],zostava9[],2,0),"")</f>
        <v/>
      </c>
      <c r="V447" s="103" t="str">
        <f>IFERROR(VLOOKUP(Výskyt[[#This Row],[Kód]],zostava10[],2,0),"")</f>
        <v/>
      </c>
    </row>
    <row r="448" spans="2:22" x14ac:dyDescent="0.35">
      <c r="B448" s="99">
        <v>6668</v>
      </c>
      <c r="C448" s="90" t="s">
        <v>473</v>
      </c>
      <c r="D448" s="90">
        <f>Cenník[[#This Row],[Kód]]</f>
        <v>6668</v>
      </c>
      <c r="E448" s="100">
        <v>0.26</v>
      </c>
      <c r="G448" s="90" t="s">
        <v>134</v>
      </c>
      <c r="I448" s="104">
        <f>Cenník[[#This Row],[Kód]]</f>
        <v>6668</v>
      </c>
      <c r="J448" s="102">
        <f>SUM(Výskyt[[#This Row],[1]:[10]])</f>
        <v>0</v>
      </c>
      <c r="K448" s="102" t="str">
        <f>IFERROR(RANK(Výskyt[[#This Row],[kód-P]],Výskyt[kód-P],1),"")</f>
        <v/>
      </c>
      <c r="L448" s="102" t="str">
        <f>IF(Výskyt[[#This Row],[ks]]&gt;0,Výskyt[[#This Row],[Kód]],"")</f>
        <v/>
      </c>
      <c r="M448" s="102" t="str">
        <f>IFERROR(VLOOKUP(Výskyt[[#This Row],[Kód]],zostava1[],2,0),"")</f>
        <v/>
      </c>
      <c r="N448" s="102" t="str">
        <f>IFERROR(VLOOKUP(Výskyt[[#This Row],[Kód]],zostava2[],2,0),"")</f>
        <v/>
      </c>
      <c r="O448" s="102" t="str">
        <f>IFERROR(VLOOKUP(Výskyt[[#This Row],[Kód]],zostava3[],2,0),"")</f>
        <v/>
      </c>
      <c r="P448" s="102" t="str">
        <f>IFERROR(VLOOKUP(Výskyt[[#This Row],[Kód]],zostava4[],2,0),"")</f>
        <v/>
      </c>
      <c r="Q448" s="102" t="str">
        <f>IFERROR(VLOOKUP(Výskyt[[#This Row],[Kód]],zostava5[],2,0),"")</f>
        <v/>
      </c>
      <c r="R448" s="102" t="str">
        <f>IFERROR(VLOOKUP(Výskyt[[#This Row],[Kód]],zostava6[],2,0),"")</f>
        <v/>
      </c>
      <c r="S448" s="102" t="str">
        <f>IFERROR(VLOOKUP(Výskyt[[#This Row],[Kód]],zostava7[],2,0),"")</f>
        <v/>
      </c>
      <c r="T448" s="102" t="str">
        <f>IFERROR(VLOOKUP(Výskyt[[#This Row],[Kód]],zostava8[],2,0),"")</f>
        <v/>
      </c>
      <c r="U448" s="102" t="str">
        <f>IFERROR(VLOOKUP(Výskyt[[#This Row],[Kód]],zostava9[],2,0),"")</f>
        <v/>
      </c>
      <c r="V448" s="103" t="str">
        <f>IFERROR(VLOOKUP(Výskyt[[#This Row],[Kód]],zostava10[],2,0),"")</f>
        <v/>
      </c>
    </row>
    <row r="449" spans="2:22" x14ac:dyDescent="0.35">
      <c r="B449" s="99">
        <v>6669</v>
      </c>
      <c r="C449" s="90" t="s">
        <v>472</v>
      </c>
      <c r="D449" s="90">
        <f>Cenník[[#This Row],[Kód]]</f>
        <v>6669</v>
      </c>
      <c r="E449" s="100">
        <v>0.26</v>
      </c>
      <c r="G449" s="90" t="s">
        <v>88</v>
      </c>
      <c r="I449" s="104">
        <f>Cenník[[#This Row],[Kód]]</f>
        <v>6669</v>
      </c>
      <c r="J449" s="102">
        <f>SUM(Výskyt[[#This Row],[1]:[10]])</f>
        <v>0</v>
      </c>
      <c r="K449" s="102" t="str">
        <f>IFERROR(RANK(Výskyt[[#This Row],[kód-P]],Výskyt[kód-P],1),"")</f>
        <v/>
      </c>
      <c r="L449" s="102" t="str">
        <f>IF(Výskyt[[#This Row],[ks]]&gt;0,Výskyt[[#This Row],[Kód]],"")</f>
        <v/>
      </c>
      <c r="M449" s="102" t="str">
        <f>IFERROR(VLOOKUP(Výskyt[[#This Row],[Kód]],zostava1[],2,0),"")</f>
        <v/>
      </c>
      <c r="N449" s="102" t="str">
        <f>IFERROR(VLOOKUP(Výskyt[[#This Row],[Kód]],zostava2[],2,0),"")</f>
        <v/>
      </c>
      <c r="O449" s="102" t="str">
        <f>IFERROR(VLOOKUP(Výskyt[[#This Row],[Kód]],zostava3[],2,0),"")</f>
        <v/>
      </c>
      <c r="P449" s="102" t="str">
        <f>IFERROR(VLOOKUP(Výskyt[[#This Row],[Kód]],zostava4[],2,0),"")</f>
        <v/>
      </c>
      <c r="Q449" s="102" t="str">
        <f>IFERROR(VLOOKUP(Výskyt[[#This Row],[Kód]],zostava5[],2,0),"")</f>
        <v/>
      </c>
      <c r="R449" s="102" t="str">
        <f>IFERROR(VLOOKUP(Výskyt[[#This Row],[Kód]],zostava6[],2,0),"")</f>
        <v/>
      </c>
      <c r="S449" s="102" t="str">
        <f>IFERROR(VLOOKUP(Výskyt[[#This Row],[Kód]],zostava7[],2,0),"")</f>
        <v/>
      </c>
      <c r="T449" s="102" t="str">
        <f>IFERROR(VLOOKUP(Výskyt[[#This Row],[Kód]],zostava8[],2,0),"")</f>
        <v/>
      </c>
      <c r="U449" s="102" t="str">
        <f>IFERROR(VLOOKUP(Výskyt[[#This Row],[Kód]],zostava9[],2,0),"")</f>
        <v/>
      </c>
      <c r="V449" s="103" t="str">
        <f>IFERROR(VLOOKUP(Výskyt[[#This Row],[Kód]],zostava10[],2,0),"")</f>
        <v/>
      </c>
    </row>
    <row r="450" spans="2:22" x14ac:dyDescent="0.35">
      <c r="B450" s="99">
        <v>6670</v>
      </c>
      <c r="C450" s="90" t="s">
        <v>459</v>
      </c>
      <c r="D450" s="90">
        <f>Cenník[[#This Row],[Kód]]</f>
        <v>6670</v>
      </c>
      <c r="E450" s="100">
        <v>0.68</v>
      </c>
      <c r="G450" s="90" t="s">
        <v>136</v>
      </c>
      <c r="I450" s="104">
        <f>Cenník[[#This Row],[Kód]]</f>
        <v>6670</v>
      </c>
      <c r="J450" s="102">
        <f>SUM(Výskyt[[#This Row],[1]:[10]])</f>
        <v>0</v>
      </c>
      <c r="K450" s="102" t="str">
        <f>IFERROR(RANK(Výskyt[[#This Row],[kód-P]],Výskyt[kód-P],1),"")</f>
        <v/>
      </c>
      <c r="L450" s="102" t="str">
        <f>IF(Výskyt[[#This Row],[ks]]&gt;0,Výskyt[[#This Row],[Kód]],"")</f>
        <v/>
      </c>
      <c r="M450" s="102" t="str">
        <f>IFERROR(VLOOKUP(Výskyt[[#This Row],[Kód]],zostava1[],2,0),"")</f>
        <v/>
      </c>
      <c r="N450" s="102" t="str">
        <f>IFERROR(VLOOKUP(Výskyt[[#This Row],[Kód]],zostava2[],2,0),"")</f>
        <v/>
      </c>
      <c r="O450" s="102" t="str">
        <f>IFERROR(VLOOKUP(Výskyt[[#This Row],[Kód]],zostava3[],2,0),"")</f>
        <v/>
      </c>
      <c r="P450" s="102" t="str">
        <f>IFERROR(VLOOKUP(Výskyt[[#This Row],[Kód]],zostava4[],2,0),"")</f>
        <v/>
      </c>
      <c r="Q450" s="102" t="str">
        <f>IFERROR(VLOOKUP(Výskyt[[#This Row],[Kód]],zostava5[],2,0),"")</f>
        <v/>
      </c>
      <c r="R450" s="102" t="str">
        <f>IFERROR(VLOOKUP(Výskyt[[#This Row],[Kód]],zostava6[],2,0),"")</f>
        <v/>
      </c>
      <c r="S450" s="102" t="str">
        <f>IFERROR(VLOOKUP(Výskyt[[#This Row],[Kód]],zostava7[],2,0),"")</f>
        <v/>
      </c>
      <c r="T450" s="102" t="str">
        <f>IFERROR(VLOOKUP(Výskyt[[#This Row],[Kód]],zostava8[],2,0),"")</f>
        <v/>
      </c>
      <c r="U450" s="102" t="str">
        <f>IFERROR(VLOOKUP(Výskyt[[#This Row],[Kód]],zostava9[],2,0),"")</f>
        <v/>
      </c>
      <c r="V450" s="103" t="str">
        <f>IFERROR(VLOOKUP(Výskyt[[#This Row],[Kód]],zostava10[],2,0),"")</f>
        <v/>
      </c>
    </row>
    <row r="451" spans="2:22" x14ac:dyDescent="0.35">
      <c r="B451" s="99">
        <v>6671</v>
      </c>
      <c r="C451" s="90" t="s">
        <v>460</v>
      </c>
      <c r="D451" s="90">
        <f>Cenník[[#This Row],[Kód]]</f>
        <v>6671</v>
      </c>
      <c r="E451" s="100">
        <v>0.68</v>
      </c>
      <c r="G451" s="90" t="s">
        <v>90</v>
      </c>
      <c r="I451" s="104">
        <f>Cenník[[#This Row],[Kód]]</f>
        <v>6671</v>
      </c>
      <c r="J451" s="102">
        <f>SUM(Výskyt[[#This Row],[1]:[10]])</f>
        <v>0</v>
      </c>
      <c r="K451" s="102" t="str">
        <f>IFERROR(RANK(Výskyt[[#This Row],[kód-P]],Výskyt[kód-P],1),"")</f>
        <v/>
      </c>
      <c r="L451" s="102" t="str">
        <f>IF(Výskyt[[#This Row],[ks]]&gt;0,Výskyt[[#This Row],[Kód]],"")</f>
        <v/>
      </c>
      <c r="M451" s="102" t="str">
        <f>IFERROR(VLOOKUP(Výskyt[[#This Row],[Kód]],zostava1[],2,0),"")</f>
        <v/>
      </c>
      <c r="N451" s="102" t="str">
        <f>IFERROR(VLOOKUP(Výskyt[[#This Row],[Kód]],zostava2[],2,0),"")</f>
        <v/>
      </c>
      <c r="O451" s="102" t="str">
        <f>IFERROR(VLOOKUP(Výskyt[[#This Row],[Kód]],zostava3[],2,0),"")</f>
        <v/>
      </c>
      <c r="P451" s="102" t="str">
        <f>IFERROR(VLOOKUP(Výskyt[[#This Row],[Kód]],zostava4[],2,0),"")</f>
        <v/>
      </c>
      <c r="Q451" s="102" t="str">
        <f>IFERROR(VLOOKUP(Výskyt[[#This Row],[Kód]],zostava5[],2,0),"")</f>
        <v/>
      </c>
      <c r="R451" s="102" t="str">
        <f>IFERROR(VLOOKUP(Výskyt[[#This Row],[Kód]],zostava6[],2,0),"")</f>
        <v/>
      </c>
      <c r="S451" s="102" t="str">
        <f>IFERROR(VLOOKUP(Výskyt[[#This Row],[Kód]],zostava7[],2,0),"")</f>
        <v/>
      </c>
      <c r="T451" s="102" t="str">
        <f>IFERROR(VLOOKUP(Výskyt[[#This Row],[Kód]],zostava8[],2,0),"")</f>
        <v/>
      </c>
      <c r="U451" s="102" t="str">
        <f>IFERROR(VLOOKUP(Výskyt[[#This Row],[Kód]],zostava9[],2,0),"")</f>
        <v/>
      </c>
      <c r="V451" s="103" t="str">
        <f>IFERROR(VLOOKUP(Výskyt[[#This Row],[Kód]],zostava10[],2,0),"")</f>
        <v/>
      </c>
    </row>
    <row r="452" spans="2:22" x14ac:dyDescent="0.35">
      <c r="B452" s="99">
        <v>6672</v>
      </c>
      <c r="C452" s="90" t="s">
        <v>461</v>
      </c>
      <c r="D452" s="90">
        <f>Cenník[[#This Row],[Kód]]</f>
        <v>6672</v>
      </c>
      <c r="E452" s="100">
        <v>0.68</v>
      </c>
      <c r="G452" s="90" t="s">
        <v>138</v>
      </c>
      <c r="I452" s="104">
        <f>Cenník[[#This Row],[Kód]]</f>
        <v>6672</v>
      </c>
      <c r="J452" s="102">
        <f>SUM(Výskyt[[#This Row],[1]:[10]])</f>
        <v>0</v>
      </c>
      <c r="K452" s="102" t="str">
        <f>IFERROR(RANK(Výskyt[[#This Row],[kód-P]],Výskyt[kód-P],1),"")</f>
        <v/>
      </c>
      <c r="L452" s="102" t="str">
        <f>IF(Výskyt[[#This Row],[ks]]&gt;0,Výskyt[[#This Row],[Kód]],"")</f>
        <v/>
      </c>
      <c r="M452" s="102" t="str">
        <f>IFERROR(VLOOKUP(Výskyt[[#This Row],[Kód]],zostava1[],2,0),"")</f>
        <v/>
      </c>
      <c r="N452" s="102" t="str">
        <f>IFERROR(VLOOKUP(Výskyt[[#This Row],[Kód]],zostava2[],2,0),"")</f>
        <v/>
      </c>
      <c r="O452" s="102" t="str">
        <f>IFERROR(VLOOKUP(Výskyt[[#This Row],[Kód]],zostava3[],2,0),"")</f>
        <v/>
      </c>
      <c r="P452" s="102" t="str">
        <f>IFERROR(VLOOKUP(Výskyt[[#This Row],[Kód]],zostava4[],2,0),"")</f>
        <v/>
      </c>
      <c r="Q452" s="102" t="str">
        <f>IFERROR(VLOOKUP(Výskyt[[#This Row],[Kód]],zostava5[],2,0),"")</f>
        <v/>
      </c>
      <c r="R452" s="102" t="str">
        <f>IFERROR(VLOOKUP(Výskyt[[#This Row],[Kód]],zostava6[],2,0),"")</f>
        <v/>
      </c>
      <c r="S452" s="102" t="str">
        <f>IFERROR(VLOOKUP(Výskyt[[#This Row],[Kód]],zostava7[],2,0),"")</f>
        <v/>
      </c>
      <c r="T452" s="102" t="str">
        <f>IFERROR(VLOOKUP(Výskyt[[#This Row],[Kód]],zostava8[],2,0),"")</f>
        <v/>
      </c>
      <c r="U452" s="102" t="str">
        <f>IFERROR(VLOOKUP(Výskyt[[#This Row],[Kód]],zostava9[],2,0),"")</f>
        <v/>
      </c>
      <c r="V452" s="103" t="str">
        <f>IFERROR(VLOOKUP(Výskyt[[#This Row],[Kód]],zostava10[],2,0),"")</f>
        <v/>
      </c>
    </row>
    <row r="453" spans="2:22" x14ac:dyDescent="0.35">
      <c r="B453" s="99">
        <v>6673</v>
      </c>
      <c r="C453" s="90" t="s">
        <v>468</v>
      </c>
      <c r="D453" s="90">
        <f>Cenník[[#This Row],[Kód]]</f>
        <v>6673</v>
      </c>
      <c r="E453" s="100">
        <v>0.68</v>
      </c>
      <c r="G453" s="90" t="s">
        <v>92</v>
      </c>
      <c r="I453" s="104">
        <f>Cenník[[#This Row],[Kód]]</f>
        <v>6673</v>
      </c>
      <c r="J453" s="102">
        <f>SUM(Výskyt[[#This Row],[1]:[10]])</f>
        <v>0</v>
      </c>
      <c r="K453" s="102" t="str">
        <f>IFERROR(RANK(Výskyt[[#This Row],[kód-P]],Výskyt[kód-P],1),"")</f>
        <v/>
      </c>
      <c r="L453" s="102" t="str">
        <f>IF(Výskyt[[#This Row],[ks]]&gt;0,Výskyt[[#This Row],[Kód]],"")</f>
        <v/>
      </c>
      <c r="M453" s="102" t="str">
        <f>IFERROR(VLOOKUP(Výskyt[[#This Row],[Kód]],zostava1[],2,0),"")</f>
        <v/>
      </c>
      <c r="N453" s="102" t="str">
        <f>IFERROR(VLOOKUP(Výskyt[[#This Row],[Kód]],zostava2[],2,0),"")</f>
        <v/>
      </c>
      <c r="O453" s="102" t="str">
        <f>IFERROR(VLOOKUP(Výskyt[[#This Row],[Kód]],zostava3[],2,0),"")</f>
        <v/>
      </c>
      <c r="P453" s="102" t="str">
        <f>IFERROR(VLOOKUP(Výskyt[[#This Row],[Kód]],zostava4[],2,0),"")</f>
        <v/>
      </c>
      <c r="Q453" s="102" t="str">
        <f>IFERROR(VLOOKUP(Výskyt[[#This Row],[Kód]],zostava5[],2,0),"")</f>
        <v/>
      </c>
      <c r="R453" s="102" t="str">
        <f>IFERROR(VLOOKUP(Výskyt[[#This Row],[Kód]],zostava6[],2,0),"")</f>
        <v/>
      </c>
      <c r="S453" s="102" t="str">
        <f>IFERROR(VLOOKUP(Výskyt[[#This Row],[Kód]],zostava7[],2,0),"")</f>
        <v/>
      </c>
      <c r="T453" s="102" t="str">
        <f>IFERROR(VLOOKUP(Výskyt[[#This Row],[Kód]],zostava8[],2,0),"")</f>
        <v/>
      </c>
      <c r="U453" s="102" t="str">
        <f>IFERROR(VLOOKUP(Výskyt[[#This Row],[Kód]],zostava9[],2,0),"")</f>
        <v/>
      </c>
      <c r="V453" s="103" t="str">
        <f>IFERROR(VLOOKUP(Výskyt[[#This Row],[Kód]],zostava10[],2,0),"")</f>
        <v/>
      </c>
    </row>
    <row r="454" spans="2:22" x14ac:dyDescent="0.35">
      <c r="B454" s="99">
        <v>6674</v>
      </c>
      <c r="C454" s="90" t="s">
        <v>467</v>
      </c>
      <c r="D454" s="90">
        <f>Cenník[[#This Row],[Kód]]</f>
        <v>6674</v>
      </c>
      <c r="E454" s="100">
        <v>0.68</v>
      </c>
      <c r="G454" s="90" t="s">
        <v>140</v>
      </c>
      <c r="I454" s="104">
        <f>Cenník[[#This Row],[Kód]]</f>
        <v>6674</v>
      </c>
      <c r="J454" s="102">
        <f>SUM(Výskyt[[#This Row],[1]:[10]])</f>
        <v>0</v>
      </c>
      <c r="K454" s="102" t="str">
        <f>IFERROR(RANK(Výskyt[[#This Row],[kód-P]],Výskyt[kód-P],1),"")</f>
        <v/>
      </c>
      <c r="L454" s="102" t="str">
        <f>IF(Výskyt[[#This Row],[ks]]&gt;0,Výskyt[[#This Row],[Kód]],"")</f>
        <v/>
      </c>
      <c r="M454" s="102" t="str">
        <f>IFERROR(VLOOKUP(Výskyt[[#This Row],[Kód]],zostava1[],2,0),"")</f>
        <v/>
      </c>
      <c r="N454" s="102" t="str">
        <f>IFERROR(VLOOKUP(Výskyt[[#This Row],[Kód]],zostava2[],2,0),"")</f>
        <v/>
      </c>
      <c r="O454" s="102" t="str">
        <f>IFERROR(VLOOKUP(Výskyt[[#This Row],[Kód]],zostava3[],2,0),"")</f>
        <v/>
      </c>
      <c r="P454" s="102" t="str">
        <f>IFERROR(VLOOKUP(Výskyt[[#This Row],[Kód]],zostava4[],2,0),"")</f>
        <v/>
      </c>
      <c r="Q454" s="102" t="str">
        <f>IFERROR(VLOOKUP(Výskyt[[#This Row],[Kód]],zostava5[],2,0),"")</f>
        <v/>
      </c>
      <c r="R454" s="102" t="str">
        <f>IFERROR(VLOOKUP(Výskyt[[#This Row],[Kód]],zostava6[],2,0),"")</f>
        <v/>
      </c>
      <c r="S454" s="102" t="str">
        <f>IFERROR(VLOOKUP(Výskyt[[#This Row],[Kód]],zostava7[],2,0),"")</f>
        <v/>
      </c>
      <c r="T454" s="102" t="str">
        <f>IFERROR(VLOOKUP(Výskyt[[#This Row],[Kód]],zostava8[],2,0),"")</f>
        <v/>
      </c>
      <c r="U454" s="102" t="str">
        <f>IFERROR(VLOOKUP(Výskyt[[#This Row],[Kód]],zostava9[],2,0),"")</f>
        <v/>
      </c>
      <c r="V454" s="103" t="str">
        <f>IFERROR(VLOOKUP(Výskyt[[#This Row],[Kód]],zostava10[],2,0),"")</f>
        <v/>
      </c>
    </row>
    <row r="455" spans="2:22" x14ac:dyDescent="0.35">
      <c r="B455" s="99">
        <v>6675</v>
      </c>
      <c r="C455" s="90" t="s">
        <v>466</v>
      </c>
      <c r="D455" s="90">
        <f>Cenník[[#This Row],[Kód]]</f>
        <v>6675</v>
      </c>
      <c r="E455" s="100">
        <v>0.68</v>
      </c>
      <c r="G455" s="90" t="s">
        <v>94</v>
      </c>
      <c r="I455" s="104">
        <f>Cenník[[#This Row],[Kód]]</f>
        <v>6675</v>
      </c>
      <c r="J455" s="102">
        <f>SUM(Výskyt[[#This Row],[1]:[10]])</f>
        <v>0</v>
      </c>
      <c r="K455" s="102" t="str">
        <f>IFERROR(RANK(Výskyt[[#This Row],[kód-P]],Výskyt[kód-P],1),"")</f>
        <v/>
      </c>
      <c r="L455" s="102" t="str">
        <f>IF(Výskyt[[#This Row],[ks]]&gt;0,Výskyt[[#This Row],[Kód]],"")</f>
        <v/>
      </c>
      <c r="M455" s="102" t="str">
        <f>IFERROR(VLOOKUP(Výskyt[[#This Row],[Kód]],zostava1[],2,0),"")</f>
        <v/>
      </c>
      <c r="N455" s="102" t="str">
        <f>IFERROR(VLOOKUP(Výskyt[[#This Row],[Kód]],zostava2[],2,0),"")</f>
        <v/>
      </c>
      <c r="O455" s="102" t="str">
        <f>IFERROR(VLOOKUP(Výskyt[[#This Row],[Kód]],zostava3[],2,0),"")</f>
        <v/>
      </c>
      <c r="P455" s="102" t="str">
        <f>IFERROR(VLOOKUP(Výskyt[[#This Row],[Kód]],zostava4[],2,0),"")</f>
        <v/>
      </c>
      <c r="Q455" s="102" t="str">
        <f>IFERROR(VLOOKUP(Výskyt[[#This Row],[Kód]],zostava5[],2,0),"")</f>
        <v/>
      </c>
      <c r="R455" s="102" t="str">
        <f>IFERROR(VLOOKUP(Výskyt[[#This Row],[Kód]],zostava6[],2,0),"")</f>
        <v/>
      </c>
      <c r="S455" s="102" t="str">
        <f>IFERROR(VLOOKUP(Výskyt[[#This Row],[Kód]],zostava7[],2,0),"")</f>
        <v/>
      </c>
      <c r="T455" s="102" t="str">
        <f>IFERROR(VLOOKUP(Výskyt[[#This Row],[Kód]],zostava8[],2,0),"")</f>
        <v/>
      </c>
      <c r="U455" s="102" t="str">
        <f>IFERROR(VLOOKUP(Výskyt[[#This Row],[Kód]],zostava9[],2,0),"")</f>
        <v/>
      </c>
      <c r="V455" s="103" t="str">
        <f>IFERROR(VLOOKUP(Výskyt[[#This Row],[Kód]],zostava10[],2,0),"")</f>
        <v/>
      </c>
    </row>
    <row r="456" spans="2:22" x14ac:dyDescent="0.35">
      <c r="B456" s="99">
        <v>6676</v>
      </c>
      <c r="C456" s="90" t="s">
        <v>465</v>
      </c>
      <c r="D456" s="90">
        <f>Cenník[[#This Row],[Kód]]</f>
        <v>6676</v>
      </c>
      <c r="E456" s="100">
        <v>0.68</v>
      </c>
      <c r="G456" s="90" t="s">
        <v>142</v>
      </c>
      <c r="I456" s="104">
        <f>Cenník[[#This Row],[Kód]]</f>
        <v>6676</v>
      </c>
      <c r="J456" s="102">
        <f>SUM(Výskyt[[#This Row],[1]:[10]])</f>
        <v>0</v>
      </c>
      <c r="K456" s="102" t="str">
        <f>IFERROR(RANK(Výskyt[[#This Row],[kód-P]],Výskyt[kód-P],1),"")</f>
        <v/>
      </c>
      <c r="L456" s="102" t="str">
        <f>IF(Výskyt[[#This Row],[ks]]&gt;0,Výskyt[[#This Row],[Kód]],"")</f>
        <v/>
      </c>
      <c r="M456" s="102" t="str">
        <f>IFERROR(VLOOKUP(Výskyt[[#This Row],[Kód]],zostava1[],2,0),"")</f>
        <v/>
      </c>
      <c r="N456" s="102" t="str">
        <f>IFERROR(VLOOKUP(Výskyt[[#This Row],[Kód]],zostava2[],2,0),"")</f>
        <v/>
      </c>
      <c r="O456" s="102" t="str">
        <f>IFERROR(VLOOKUP(Výskyt[[#This Row],[Kód]],zostava3[],2,0),"")</f>
        <v/>
      </c>
      <c r="P456" s="102" t="str">
        <f>IFERROR(VLOOKUP(Výskyt[[#This Row],[Kód]],zostava4[],2,0),"")</f>
        <v/>
      </c>
      <c r="Q456" s="102" t="str">
        <f>IFERROR(VLOOKUP(Výskyt[[#This Row],[Kód]],zostava5[],2,0),"")</f>
        <v/>
      </c>
      <c r="R456" s="102" t="str">
        <f>IFERROR(VLOOKUP(Výskyt[[#This Row],[Kód]],zostava6[],2,0),"")</f>
        <v/>
      </c>
      <c r="S456" s="102" t="str">
        <f>IFERROR(VLOOKUP(Výskyt[[#This Row],[Kód]],zostava7[],2,0),"")</f>
        <v/>
      </c>
      <c r="T456" s="102" t="str">
        <f>IFERROR(VLOOKUP(Výskyt[[#This Row],[Kód]],zostava8[],2,0),"")</f>
        <v/>
      </c>
      <c r="U456" s="102" t="str">
        <f>IFERROR(VLOOKUP(Výskyt[[#This Row],[Kód]],zostava9[],2,0),"")</f>
        <v/>
      </c>
      <c r="V456" s="103" t="str">
        <f>IFERROR(VLOOKUP(Výskyt[[#This Row],[Kód]],zostava10[],2,0),"")</f>
        <v/>
      </c>
    </row>
    <row r="457" spans="2:22" x14ac:dyDescent="0.35">
      <c r="B457" s="99">
        <v>6677</v>
      </c>
      <c r="C457" s="90" t="s">
        <v>464</v>
      </c>
      <c r="D457" s="90">
        <f>Cenník[[#This Row],[Kód]]</f>
        <v>6677</v>
      </c>
      <c r="E457" s="100">
        <v>0.68</v>
      </c>
      <c r="G457" s="90" t="s">
        <v>96</v>
      </c>
      <c r="I457" s="104">
        <f>Cenník[[#This Row],[Kód]]</f>
        <v>6677</v>
      </c>
      <c r="J457" s="102">
        <f>SUM(Výskyt[[#This Row],[1]:[10]])</f>
        <v>0</v>
      </c>
      <c r="K457" s="102" t="str">
        <f>IFERROR(RANK(Výskyt[[#This Row],[kód-P]],Výskyt[kód-P],1),"")</f>
        <v/>
      </c>
      <c r="L457" s="102" t="str">
        <f>IF(Výskyt[[#This Row],[ks]]&gt;0,Výskyt[[#This Row],[Kód]],"")</f>
        <v/>
      </c>
      <c r="M457" s="102" t="str">
        <f>IFERROR(VLOOKUP(Výskyt[[#This Row],[Kód]],zostava1[],2,0),"")</f>
        <v/>
      </c>
      <c r="N457" s="102" t="str">
        <f>IFERROR(VLOOKUP(Výskyt[[#This Row],[Kód]],zostava2[],2,0),"")</f>
        <v/>
      </c>
      <c r="O457" s="102" t="str">
        <f>IFERROR(VLOOKUP(Výskyt[[#This Row],[Kód]],zostava3[],2,0),"")</f>
        <v/>
      </c>
      <c r="P457" s="102" t="str">
        <f>IFERROR(VLOOKUP(Výskyt[[#This Row],[Kód]],zostava4[],2,0),"")</f>
        <v/>
      </c>
      <c r="Q457" s="102" t="str">
        <f>IFERROR(VLOOKUP(Výskyt[[#This Row],[Kód]],zostava5[],2,0),"")</f>
        <v/>
      </c>
      <c r="R457" s="102" t="str">
        <f>IFERROR(VLOOKUP(Výskyt[[#This Row],[Kód]],zostava6[],2,0),"")</f>
        <v/>
      </c>
      <c r="S457" s="102" t="str">
        <f>IFERROR(VLOOKUP(Výskyt[[#This Row],[Kód]],zostava7[],2,0),"")</f>
        <v/>
      </c>
      <c r="T457" s="102" t="str">
        <f>IFERROR(VLOOKUP(Výskyt[[#This Row],[Kód]],zostava8[],2,0),"")</f>
        <v/>
      </c>
      <c r="U457" s="102" t="str">
        <f>IFERROR(VLOOKUP(Výskyt[[#This Row],[Kód]],zostava9[],2,0),"")</f>
        <v/>
      </c>
      <c r="V457" s="103" t="str">
        <f>IFERROR(VLOOKUP(Výskyt[[#This Row],[Kód]],zostava10[],2,0),"")</f>
        <v/>
      </c>
    </row>
    <row r="458" spans="2:22" x14ac:dyDescent="0.35">
      <c r="B458" s="99">
        <v>6678</v>
      </c>
      <c r="C458" s="90" t="s">
        <v>463</v>
      </c>
      <c r="D458" s="90">
        <f>Cenník[[#This Row],[Kód]]</f>
        <v>6678</v>
      </c>
      <c r="E458" s="100">
        <v>0.68</v>
      </c>
      <c r="G458" s="90" t="s">
        <v>144</v>
      </c>
      <c r="I458" s="104">
        <f>Cenník[[#This Row],[Kód]]</f>
        <v>6678</v>
      </c>
      <c r="J458" s="102">
        <f>SUM(Výskyt[[#This Row],[1]:[10]])</f>
        <v>0</v>
      </c>
      <c r="K458" s="102" t="str">
        <f>IFERROR(RANK(Výskyt[[#This Row],[kód-P]],Výskyt[kód-P],1),"")</f>
        <v/>
      </c>
      <c r="L458" s="102" t="str">
        <f>IF(Výskyt[[#This Row],[ks]]&gt;0,Výskyt[[#This Row],[Kód]],"")</f>
        <v/>
      </c>
      <c r="M458" s="102" t="str">
        <f>IFERROR(VLOOKUP(Výskyt[[#This Row],[Kód]],zostava1[],2,0),"")</f>
        <v/>
      </c>
      <c r="N458" s="102" t="str">
        <f>IFERROR(VLOOKUP(Výskyt[[#This Row],[Kód]],zostava2[],2,0),"")</f>
        <v/>
      </c>
      <c r="O458" s="102" t="str">
        <f>IFERROR(VLOOKUP(Výskyt[[#This Row],[Kód]],zostava3[],2,0),"")</f>
        <v/>
      </c>
      <c r="P458" s="102" t="str">
        <f>IFERROR(VLOOKUP(Výskyt[[#This Row],[Kód]],zostava4[],2,0),"")</f>
        <v/>
      </c>
      <c r="Q458" s="102" t="str">
        <f>IFERROR(VLOOKUP(Výskyt[[#This Row],[Kód]],zostava5[],2,0),"")</f>
        <v/>
      </c>
      <c r="R458" s="102" t="str">
        <f>IFERROR(VLOOKUP(Výskyt[[#This Row],[Kód]],zostava6[],2,0),"")</f>
        <v/>
      </c>
      <c r="S458" s="102" t="str">
        <f>IFERROR(VLOOKUP(Výskyt[[#This Row],[Kód]],zostava7[],2,0),"")</f>
        <v/>
      </c>
      <c r="T458" s="102" t="str">
        <f>IFERROR(VLOOKUP(Výskyt[[#This Row],[Kód]],zostava8[],2,0),"")</f>
        <v/>
      </c>
      <c r="U458" s="102" t="str">
        <f>IFERROR(VLOOKUP(Výskyt[[#This Row],[Kód]],zostava9[],2,0),"")</f>
        <v/>
      </c>
      <c r="V458" s="103" t="str">
        <f>IFERROR(VLOOKUP(Výskyt[[#This Row],[Kód]],zostava10[],2,0),"")</f>
        <v/>
      </c>
    </row>
    <row r="459" spans="2:22" x14ac:dyDescent="0.35">
      <c r="B459" s="99">
        <v>6679</v>
      </c>
      <c r="C459" s="90" t="s">
        <v>462</v>
      </c>
      <c r="D459" s="90">
        <f>Cenník[[#This Row],[Kód]]</f>
        <v>6679</v>
      </c>
      <c r="E459" s="100">
        <v>0.68</v>
      </c>
      <c r="G459" s="90" t="s">
        <v>98</v>
      </c>
      <c r="I459" s="104">
        <f>Cenník[[#This Row],[Kód]]</f>
        <v>6679</v>
      </c>
      <c r="J459" s="102">
        <f>SUM(Výskyt[[#This Row],[1]:[10]])</f>
        <v>0</v>
      </c>
      <c r="K459" s="102" t="str">
        <f>IFERROR(RANK(Výskyt[[#This Row],[kód-P]],Výskyt[kód-P],1),"")</f>
        <v/>
      </c>
      <c r="L459" s="102" t="str">
        <f>IF(Výskyt[[#This Row],[ks]]&gt;0,Výskyt[[#This Row],[Kód]],"")</f>
        <v/>
      </c>
      <c r="M459" s="102" t="str">
        <f>IFERROR(VLOOKUP(Výskyt[[#This Row],[Kód]],zostava1[],2,0),"")</f>
        <v/>
      </c>
      <c r="N459" s="102" t="str">
        <f>IFERROR(VLOOKUP(Výskyt[[#This Row],[Kód]],zostava2[],2,0),"")</f>
        <v/>
      </c>
      <c r="O459" s="102" t="str">
        <f>IFERROR(VLOOKUP(Výskyt[[#This Row],[Kód]],zostava3[],2,0),"")</f>
        <v/>
      </c>
      <c r="P459" s="102" t="str">
        <f>IFERROR(VLOOKUP(Výskyt[[#This Row],[Kód]],zostava4[],2,0),"")</f>
        <v/>
      </c>
      <c r="Q459" s="102" t="str">
        <f>IFERROR(VLOOKUP(Výskyt[[#This Row],[Kód]],zostava5[],2,0),"")</f>
        <v/>
      </c>
      <c r="R459" s="102" t="str">
        <f>IFERROR(VLOOKUP(Výskyt[[#This Row],[Kód]],zostava6[],2,0),"")</f>
        <v/>
      </c>
      <c r="S459" s="102" t="str">
        <f>IFERROR(VLOOKUP(Výskyt[[#This Row],[Kód]],zostava7[],2,0),"")</f>
        <v/>
      </c>
      <c r="T459" s="102" t="str">
        <f>IFERROR(VLOOKUP(Výskyt[[#This Row],[Kód]],zostava8[],2,0),"")</f>
        <v/>
      </c>
      <c r="U459" s="102" t="str">
        <f>IFERROR(VLOOKUP(Výskyt[[#This Row],[Kód]],zostava9[],2,0),"")</f>
        <v/>
      </c>
      <c r="V459" s="103" t="str">
        <f>IFERROR(VLOOKUP(Výskyt[[#This Row],[Kód]],zostava10[],2,0),"")</f>
        <v/>
      </c>
    </row>
    <row r="460" spans="2:22" x14ac:dyDescent="0.35">
      <c r="B460" s="99">
        <v>6680</v>
      </c>
      <c r="C460" s="90" t="s">
        <v>449</v>
      </c>
      <c r="D460" s="90">
        <f>Cenník[[#This Row],[Kód]]</f>
        <v>6680</v>
      </c>
      <c r="E460" s="100">
        <v>1.26</v>
      </c>
      <c r="G460" s="90" t="s">
        <v>100</v>
      </c>
      <c r="I460" s="104">
        <f>Cenník[[#This Row],[Kód]]</f>
        <v>6680</v>
      </c>
      <c r="J460" s="102">
        <f>SUM(Výskyt[[#This Row],[1]:[10]])</f>
        <v>0</v>
      </c>
      <c r="K460" s="102" t="str">
        <f>IFERROR(RANK(Výskyt[[#This Row],[kód-P]],Výskyt[kód-P],1),"")</f>
        <v/>
      </c>
      <c r="L460" s="102" t="str">
        <f>IF(Výskyt[[#This Row],[ks]]&gt;0,Výskyt[[#This Row],[Kód]],"")</f>
        <v/>
      </c>
      <c r="M460" s="102" t="str">
        <f>IFERROR(VLOOKUP(Výskyt[[#This Row],[Kód]],zostava1[],2,0),"")</f>
        <v/>
      </c>
      <c r="N460" s="102" t="str">
        <f>IFERROR(VLOOKUP(Výskyt[[#This Row],[Kód]],zostava2[],2,0),"")</f>
        <v/>
      </c>
      <c r="O460" s="102" t="str">
        <f>IFERROR(VLOOKUP(Výskyt[[#This Row],[Kód]],zostava3[],2,0),"")</f>
        <v/>
      </c>
      <c r="P460" s="102" t="str">
        <f>IFERROR(VLOOKUP(Výskyt[[#This Row],[Kód]],zostava4[],2,0),"")</f>
        <v/>
      </c>
      <c r="Q460" s="102" t="str">
        <f>IFERROR(VLOOKUP(Výskyt[[#This Row],[Kód]],zostava5[],2,0),"")</f>
        <v/>
      </c>
      <c r="R460" s="102" t="str">
        <f>IFERROR(VLOOKUP(Výskyt[[#This Row],[Kód]],zostava6[],2,0),"")</f>
        <v/>
      </c>
      <c r="S460" s="102" t="str">
        <f>IFERROR(VLOOKUP(Výskyt[[#This Row],[Kód]],zostava7[],2,0),"")</f>
        <v/>
      </c>
      <c r="T460" s="102" t="str">
        <f>IFERROR(VLOOKUP(Výskyt[[#This Row],[Kód]],zostava8[],2,0),"")</f>
        <v/>
      </c>
      <c r="U460" s="102" t="str">
        <f>IFERROR(VLOOKUP(Výskyt[[#This Row],[Kód]],zostava9[],2,0),"")</f>
        <v/>
      </c>
      <c r="V460" s="103" t="str">
        <f>IFERROR(VLOOKUP(Výskyt[[#This Row],[Kód]],zostava10[],2,0),"")</f>
        <v/>
      </c>
    </row>
    <row r="461" spans="2:22" x14ac:dyDescent="0.35">
      <c r="B461" s="99">
        <v>6681</v>
      </c>
      <c r="C461" s="90" t="s">
        <v>450</v>
      </c>
      <c r="D461" s="90">
        <f>Cenník[[#This Row],[Kód]]</f>
        <v>6681</v>
      </c>
      <c r="E461" s="100">
        <v>1.26</v>
      </c>
      <c r="G461" s="90" t="s">
        <v>102</v>
      </c>
      <c r="I461" s="104">
        <f>Cenník[[#This Row],[Kód]]</f>
        <v>6681</v>
      </c>
      <c r="J461" s="102">
        <f>SUM(Výskyt[[#This Row],[1]:[10]])</f>
        <v>0</v>
      </c>
      <c r="K461" s="102" t="str">
        <f>IFERROR(RANK(Výskyt[[#This Row],[kód-P]],Výskyt[kód-P],1),"")</f>
        <v/>
      </c>
      <c r="L461" s="102" t="str">
        <f>IF(Výskyt[[#This Row],[ks]]&gt;0,Výskyt[[#This Row],[Kód]],"")</f>
        <v/>
      </c>
      <c r="M461" s="102" t="str">
        <f>IFERROR(VLOOKUP(Výskyt[[#This Row],[Kód]],zostava1[],2,0),"")</f>
        <v/>
      </c>
      <c r="N461" s="102" t="str">
        <f>IFERROR(VLOOKUP(Výskyt[[#This Row],[Kód]],zostava2[],2,0),"")</f>
        <v/>
      </c>
      <c r="O461" s="102" t="str">
        <f>IFERROR(VLOOKUP(Výskyt[[#This Row],[Kód]],zostava3[],2,0),"")</f>
        <v/>
      </c>
      <c r="P461" s="102" t="str">
        <f>IFERROR(VLOOKUP(Výskyt[[#This Row],[Kód]],zostava4[],2,0),"")</f>
        <v/>
      </c>
      <c r="Q461" s="102" t="str">
        <f>IFERROR(VLOOKUP(Výskyt[[#This Row],[Kód]],zostava5[],2,0),"")</f>
        <v/>
      </c>
      <c r="R461" s="102" t="str">
        <f>IFERROR(VLOOKUP(Výskyt[[#This Row],[Kód]],zostava6[],2,0),"")</f>
        <v/>
      </c>
      <c r="S461" s="102" t="str">
        <f>IFERROR(VLOOKUP(Výskyt[[#This Row],[Kód]],zostava7[],2,0),"")</f>
        <v/>
      </c>
      <c r="T461" s="102" t="str">
        <f>IFERROR(VLOOKUP(Výskyt[[#This Row],[Kód]],zostava8[],2,0),"")</f>
        <v/>
      </c>
      <c r="U461" s="102" t="str">
        <f>IFERROR(VLOOKUP(Výskyt[[#This Row],[Kód]],zostava9[],2,0),"")</f>
        <v/>
      </c>
      <c r="V461" s="103" t="str">
        <f>IFERROR(VLOOKUP(Výskyt[[#This Row],[Kód]],zostava10[],2,0),"")</f>
        <v/>
      </c>
    </row>
    <row r="462" spans="2:22" x14ac:dyDescent="0.35">
      <c r="B462" s="99">
        <v>6682</v>
      </c>
      <c r="C462" s="90" t="s">
        <v>451</v>
      </c>
      <c r="D462" s="90">
        <f>Cenník[[#This Row],[Kód]]</f>
        <v>6682</v>
      </c>
      <c r="E462" s="100">
        <v>1.26</v>
      </c>
      <c r="G462" s="90" t="s">
        <v>104</v>
      </c>
      <c r="I462" s="104">
        <f>Cenník[[#This Row],[Kód]]</f>
        <v>6682</v>
      </c>
      <c r="J462" s="102">
        <f>SUM(Výskyt[[#This Row],[1]:[10]])</f>
        <v>0</v>
      </c>
      <c r="K462" s="102" t="str">
        <f>IFERROR(RANK(Výskyt[[#This Row],[kód-P]],Výskyt[kód-P],1),"")</f>
        <v/>
      </c>
      <c r="L462" s="102" t="str">
        <f>IF(Výskyt[[#This Row],[ks]]&gt;0,Výskyt[[#This Row],[Kód]],"")</f>
        <v/>
      </c>
      <c r="M462" s="102" t="str">
        <f>IFERROR(VLOOKUP(Výskyt[[#This Row],[Kód]],zostava1[],2,0),"")</f>
        <v/>
      </c>
      <c r="N462" s="102" t="str">
        <f>IFERROR(VLOOKUP(Výskyt[[#This Row],[Kód]],zostava2[],2,0),"")</f>
        <v/>
      </c>
      <c r="O462" s="102" t="str">
        <f>IFERROR(VLOOKUP(Výskyt[[#This Row],[Kód]],zostava3[],2,0),"")</f>
        <v/>
      </c>
      <c r="P462" s="102" t="str">
        <f>IFERROR(VLOOKUP(Výskyt[[#This Row],[Kód]],zostava4[],2,0),"")</f>
        <v/>
      </c>
      <c r="Q462" s="102" t="str">
        <f>IFERROR(VLOOKUP(Výskyt[[#This Row],[Kód]],zostava5[],2,0),"")</f>
        <v/>
      </c>
      <c r="R462" s="102" t="str">
        <f>IFERROR(VLOOKUP(Výskyt[[#This Row],[Kód]],zostava6[],2,0),"")</f>
        <v/>
      </c>
      <c r="S462" s="102" t="str">
        <f>IFERROR(VLOOKUP(Výskyt[[#This Row],[Kód]],zostava7[],2,0),"")</f>
        <v/>
      </c>
      <c r="T462" s="102" t="str">
        <f>IFERROR(VLOOKUP(Výskyt[[#This Row],[Kód]],zostava8[],2,0),"")</f>
        <v/>
      </c>
      <c r="U462" s="102" t="str">
        <f>IFERROR(VLOOKUP(Výskyt[[#This Row],[Kód]],zostava9[],2,0),"")</f>
        <v/>
      </c>
      <c r="V462" s="103" t="str">
        <f>IFERROR(VLOOKUP(Výskyt[[#This Row],[Kód]],zostava10[],2,0),"")</f>
        <v/>
      </c>
    </row>
    <row r="463" spans="2:22" x14ac:dyDescent="0.35">
      <c r="B463" s="99">
        <v>6683</v>
      </c>
      <c r="C463" s="90" t="s">
        <v>458</v>
      </c>
      <c r="D463" s="90">
        <f>Cenník[[#This Row],[Kód]]</f>
        <v>6683</v>
      </c>
      <c r="E463" s="100">
        <v>1.26</v>
      </c>
      <c r="G463" s="90" t="s">
        <v>106</v>
      </c>
      <c r="I463" s="104">
        <f>Cenník[[#This Row],[Kód]]</f>
        <v>6683</v>
      </c>
      <c r="J463" s="102">
        <f>SUM(Výskyt[[#This Row],[1]:[10]])</f>
        <v>0</v>
      </c>
      <c r="K463" s="102" t="str">
        <f>IFERROR(RANK(Výskyt[[#This Row],[kód-P]],Výskyt[kód-P],1),"")</f>
        <v/>
      </c>
      <c r="L463" s="102" t="str">
        <f>IF(Výskyt[[#This Row],[ks]]&gt;0,Výskyt[[#This Row],[Kód]],"")</f>
        <v/>
      </c>
      <c r="M463" s="102" t="str">
        <f>IFERROR(VLOOKUP(Výskyt[[#This Row],[Kód]],zostava1[],2,0),"")</f>
        <v/>
      </c>
      <c r="N463" s="102" t="str">
        <f>IFERROR(VLOOKUP(Výskyt[[#This Row],[Kód]],zostava2[],2,0),"")</f>
        <v/>
      </c>
      <c r="O463" s="102" t="str">
        <f>IFERROR(VLOOKUP(Výskyt[[#This Row],[Kód]],zostava3[],2,0),"")</f>
        <v/>
      </c>
      <c r="P463" s="102" t="str">
        <f>IFERROR(VLOOKUP(Výskyt[[#This Row],[Kód]],zostava4[],2,0),"")</f>
        <v/>
      </c>
      <c r="Q463" s="102" t="str">
        <f>IFERROR(VLOOKUP(Výskyt[[#This Row],[Kód]],zostava5[],2,0),"")</f>
        <v/>
      </c>
      <c r="R463" s="102" t="str">
        <f>IFERROR(VLOOKUP(Výskyt[[#This Row],[Kód]],zostava6[],2,0),"")</f>
        <v/>
      </c>
      <c r="S463" s="102" t="str">
        <f>IFERROR(VLOOKUP(Výskyt[[#This Row],[Kód]],zostava7[],2,0),"")</f>
        <v/>
      </c>
      <c r="T463" s="102" t="str">
        <f>IFERROR(VLOOKUP(Výskyt[[#This Row],[Kód]],zostava8[],2,0),"")</f>
        <v/>
      </c>
      <c r="U463" s="102" t="str">
        <f>IFERROR(VLOOKUP(Výskyt[[#This Row],[Kód]],zostava9[],2,0),"")</f>
        <v/>
      </c>
      <c r="V463" s="103" t="str">
        <f>IFERROR(VLOOKUP(Výskyt[[#This Row],[Kód]],zostava10[],2,0),"")</f>
        <v/>
      </c>
    </row>
    <row r="464" spans="2:22" x14ac:dyDescent="0.35">
      <c r="B464" s="99">
        <v>6684</v>
      </c>
      <c r="C464" s="90" t="s">
        <v>457</v>
      </c>
      <c r="D464" s="90">
        <f>Cenník[[#This Row],[Kód]]</f>
        <v>6684</v>
      </c>
      <c r="E464" s="100">
        <v>1.26</v>
      </c>
      <c r="G464" s="90" t="s">
        <v>146</v>
      </c>
      <c r="I464" s="104">
        <f>Cenník[[#This Row],[Kód]]</f>
        <v>6684</v>
      </c>
      <c r="J464" s="102">
        <f>SUM(Výskyt[[#This Row],[1]:[10]])</f>
        <v>0</v>
      </c>
      <c r="K464" s="102" t="str">
        <f>IFERROR(RANK(Výskyt[[#This Row],[kód-P]],Výskyt[kód-P],1),"")</f>
        <v/>
      </c>
      <c r="L464" s="102" t="str">
        <f>IF(Výskyt[[#This Row],[ks]]&gt;0,Výskyt[[#This Row],[Kód]],"")</f>
        <v/>
      </c>
      <c r="M464" s="102" t="str">
        <f>IFERROR(VLOOKUP(Výskyt[[#This Row],[Kód]],zostava1[],2,0),"")</f>
        <v/>
      </c>
      <c r="N464" s="102" t="str">
        <f>IFERROR(VLOOKUP(Výskyt[[#This Row],[Kód]],zostava2[],2,0),"")</f>
        <v/>
      </c>
      <c r="O464" s="102" t="str">
        <f>IFERROR(VLOOKUP(Výskyt[[#This Row],[Kód]],zostava3[],2,0),"")</f>
        <v/>
      </c>
      <c r="P464" s="102" t="str">
        <f>IFERROR(VLOOKUP(Výskyt[[#This Row],[Kód]],zostava4[],2,0),"")</f>
        <v/>
      </c>
      <c r="Q464" s="102" t="str">
        <f>IFERROR(VLOOKUP(Výskyt[[#This Row],[Kód]],zostava5[],2,0),"")</f>
        <v/>
      </c>
      <c r="R464" s="102" t="str">
        <f>IFERROR(VLOOKUP(Výskyt[[#This Row],[Kód]],zostava6[],2,0),"")</f>
        <v/>
      </c>
      <c r="S464" s="102" t="str">
        <f>IFERROR(VLOOKUP(Výskyt[[#This Row],[Kód]],zostava7[],2,0),"")</f>
        <v/>
      </c>
      <c r="T464" s="102" t="str">
        <f>IFERROR(VLOOKUP(Výskyt[[#This Row],[Kód]],zostava8[],2,0),"")</f>
        <v/>
      </c>
      <c r="U464" s="102" t="str">
        <f>IFERROR(VLOOKUP(Výskyt[[#This Row],[Kód]],zostava9[],2,0),"")</f>
        <v/>
      </c>
      <c r="V464" s="103" t="str">
        <f>IFERROR(VLOOKUP(Výskyt[[#This Row],[Kód]],zostava10[],2,0),"")</f>
        <v/>
      </c>
    </row>
    <row r="465" spans="2:22" x14ac:dyDescent="0.35">
      <c r="B465" s="99">
        <v>6685</v>
      </c>
      <c r="C465" s="90" t="s">
        <v>456</v>
      </c>
      <c r="D465" s="90">
        <f>Cenník[[#This Row],[Kód]]</f>
        <v>6685</v>
      </c>
      <c r="E465" s="100">
        <v>1.26</v>
      </c>
      <c r="G465" s="90" t="s">
        <v>429</v>
      </c>
      <c r="I465" s="104">
        <f>Cenník[[#This Row],[Kód]]</f>
        <v>6685</v>
      </c>
      <c r="J465" s="102">
        <f>SUM(Výskyt[[#This Row],[1]:[10]])</f>
        <v>0</v>
      </c>
      <c r="K465" s="102" t="str">
        <f>IFERROR(RANK(Výskyt[[#This Row],[kód-P]],Výskyt[kód-P],1),"")</f>
        <v/>
      </c>
      <c r="L465" s="102" t="str">
        <f>IF(Výskyt[[#This Row],[ks]]&gt;0,Výskyt[[#This Row],[Kód]],"")</f>
        <v/>
      </c>
      <c r="M465" s="102" t="str">
        <f>IFERROR(VLOOKUP(Výskyt[[#This Row],[Kód]],zostava1[],2,0),"")</f>
        <v/>
      </c>
      <c r="N465" s="102" t="str">
        <f>IFERROR(VLOOKUP(Výskyt[[#This Row],[Kód]],zostava2[],2,0),"")</f>
        <v/>
      </c>
      <c r="O465" s="102" t="str">
        <f>IFERROR(VLOOKUP(Výskyt[[#This Row],[Kód]],zostava3[],2,0),"")</f>
        <v/>
      </c>
      <c r="P465" s="102" t="str">
        <f>IFERROR(VLOOKUP(Výskyt[[#This Row],[Kód]],zostava4[],2,0),"")</f>
        <v/>
      </c>
      <c r="Q465" s="102" t="str">
        <f>IFERROR(VLOOKUP(Výskyt[[#This Row],[Kód]],zostava5[],2,0),"")</f>
        <v/>
      </c>
      <c r="R465" s="102" t="str">
        <f>IFERROR(VLOOKUP(Výskyt[[#This Row],[Kód]],zostava6[],2,0),"")</f>
        <v/>
      </c>
      <c r="S465" s="102" t="str">
        <f>IFERROR(VLOOKUP(Výskyt[[#This Row],[Kód]],zostava7[],2,0),"")</f>
        <v/>
      </c>
      <c r="T465" s="102" t="str">
        <f>IFERROR(VLOOKUP(Výskyt[[#This Row],[Kód]],zostava8[],2,0),"")</f>
        <v/>
      </c>
      <c r="U465" s="102" t="str">
        <f>IFERROR(VLOOKUP(Výskyt[[#This Row],[Kód]],zostava9[],2,0),"")</f>
        <v/>
      </c>
      <c r="V465" s="103" t="str">
        <f>IFERROR(VLOOKUP(Výskyt[[#This Row],[Kód]],zostava10[],2,0),"")</f>
        <v/>
      </c>
    </row>
    <row r="466" spans="2:22" x14ac:dyDescent="0.35">
      <c r="B466" s="99">
        <v>6686</v>
      </c>
      <c r="C466" s="90" t="s">
        <v>455</v>
      </c>
      <c r="D466" s="90">
        <f>Cenník[[#This Row],[Kód]]</f>
        <v>6686</v>
      </c>
      <c r="E466" s="100">
        <v>1.26</v>
      </c>
      <c r="G466" s="90" t="s">
        <v>430</v>
      </c>
      <c r="I466" s="104">
        <f>Cenník[[#This Row],[Kód]]</f>
        <v>6686</v>
      </c>
      <c r="J466" s="102">
        <f>SUM(Výskyt[[#This Row],[1]:[10]])</f>
        <v>0</v>
      </c>
      <c r="K466" s="102" t="str">
        <f>IFERROR(RANK(Výskyt[[#This Row],[kód-P]],Výskyt[kód-P],1),"")</f>
        <v/>
      </c>
      <c r="L466" s="102" t="str">
        <f>IF(Výskyt[[#This Row],[ks]]&gt;0,Výskyt[[#This Row],[Kód]],"")</f>
        <v/>
      </c>
      <c r="M466" s="102" t="str">
        <f>IFERROR(VLOOKUP(Výskyt[[#This Row],[Kód]],zostava1[],2,0),"")</f>
        <v/>
      </c>
      <c r="N466" s="102" t="str">
        <f>IFERROR(VLOOKUP(Výskyt[[#This Row],[Kód]],zostava2[],2,0),"")</f>
        <v/>
      </c>
      <c r="O466" s="102" t="str">
        <f>IFERROR(VLOOKUP(Výskyt[[#This Row],[Kód]],zostava3[],2,0),"")</f>
        <v/>
      </c>
      <c r="P466" s="102" t="str">
        <f>IFERROR(VLOOKUP(Výskyt[[#This Row],[Kód]],zostava4[],2,0),"")</f>
        <v/>
      </c>
      <c r="Q466" s="102" t="str">
        <f>IFERROR(VLOOKUP(Výskyt[[#This Row],[Kód]],zostava5[],2,0),"")</f>
        <v/>
      </c>
      <c r="R466" s="102" t="str">
        <f>IFERROR(VLOOKUP(Výskyt[[#This Row],[Kód]],zostava6[],2,0),"")</f>
        <v/>
      </c>
      <c r="S466" s="102" t="str">
        <f>IFERROR(VLOOKUP(Výskyt[[#This Row],[Kód]],zostava7[],2,0),"")</f>
        <v/>
      </c>
      <c r="T466" s="102" t="str">
        <f>IFERROR(VLOOKUP(Výskyt[[#This Row],[Kód]],zostava8[],2,0),"")</f>
        <v/>
      </c>
      <c r="U466" s="102" t="str">
        <f>IFERROR(VLOOKUP(Výskyt[[#This Row],[Kód]],zostava9[],2,0),"")</f>
        <v/>
      </c>
      <c r="V466" s="103" t="str">
        <f>IFERROR(VLOOKUP(Výskyt[[#This Row],[Kód]],zostava10[],2,0),"")</f>
        <v/>
      </c>
    </row>
    <row r="467" spans="2:22" x14ac:dyDescent="0.35">
      <c r="B467" s="99">
        <v>6687</v>
      </c>
      <c r="C467" s="90" t="s">
        <v>454</v>
      </c>
      <c r="D467" s="90">
        <f>Cenník[[#This Row],[Kód]]</f>
        <v>6687</v>
      </c>
      <c r="E467" s="100">
        <v>1.26</v>
      </c>
      <c r="G467" s="90" t="s">
        <v>432</v>
      </c>
      <c r="I467" s="104">
        <f>Cenník[[#This Row],[Kód]]</f>
        <v>6687</v>
      </c>
      <c r="J467" s="102">
        <f>SUM(Výskyt[[#This Row],[1]:[10]])</f>
        <v>0</v>
      </c>
      <c r="K467" s="102" t="str">
        <f>IFERROR(RANK(Výskyt[[#This Row],[kód-P]],Výskyt[kód-P],1),"")</f>
        <v/>
      </c>
      <c r="L467" s="102" t="str">
        <f>IF(Výskyt[[#This Row],[ks]]&gt;0,Výskyt[[#This Row],[Kód]],"")</f>
        <v/>
      </c>
      <c r="M467" s="102" t="str">
        <f>IFERROR(VLOOKUP(Výskyt[[#This Row],[Kód]],zostava1[],2,0),"")</f>
        <v/>
      </c>
      <c r="N467" s="102" t="str">
        <f>IFERROR(VLOOKUP(Výskyt[[#This Row],[Kód]],zostava2[],2,0),"")</f>
        <v/>
      </c>
      <c r="O467" s="102" t="str">
        <f>IFERROR(VLOOKUP(Výskyt[[#This Row],[Kód]],zostava3[],2,0),"")</f>
        <v/>
      </c>
      <c r="P467" s="102" t="str">
        <f>IFERROR(VLOOKUP(Výskyt[[#This Row],[Kód]],zostava4[],2,0),"")</f>
        <v/>
      </c>
      <c r="Q467" s="102" t="str">
        <f>IFERROR(VLOOKUP(Výskyt[[#This Row],[Kód]],zostava5[],2,0),"")</f>
        <v/>
      </c>
      <c r="R467" s="102" t="str">
        <f>IFERROR(VLOOKUP(Výskyt[[#This Row],[Kód]],zostava6[],2,0),"")</f>
        <v/>
      </c>
      <c r="S467" s="102" t="str">
        <f>IFERROR(VLOOKUP(Výskyt[[#This Row],[Kód]],zostava7[],2,0),"")</f>
        <v/>
      </c>
      <c r="T467" s="102" t="str">
        <f>IFERROR(VLOOKUP(Výskyt[[#This Row],[Kód]],zostava8[],2,0),"")</f>
        <v/>
      </c>
      <c r="U467" s="102" t="str">
        <f>IFERROR(VLOOKUP(Výskyt[[#This Row],[Kód]],zostava9[],2,0),"")</f>
        <v/>
      </c>
      <c r="V467" s="103" t="str">
        <f>IFERROR(VLOOKUP(Výskyt[[#This Row],[Kód]],zostava10[],2,0),"")</f>
        <v/>
      </c>
    </row>
    <row r="468" spans="2:22" x14ac:dyDescent="0.35">
      <c r="B468" s="99">
        <v>6688</v>
      </c>
      <c r="C468" s="90" t="s">
        <v>453</v>
      </c>
      <c r="D468" s="90">
        <f>Cenník[[#This Row],[Kód]]</f>
        <v>6688</v>
      </c>
      <c r="E468" s="100">
        <v>1.26</v>
      </c>
      <c r="G468" s="90" t="s">
        <v>427</v>
      </c>
      <c r="I468" s="104">
        <f>Cenník[[#This Row],[Kód]]</f>
        <v>6688</v>
      </c>
      <c r="J468" s="102">
        <f>SUM(Výskyt[[#This Row],[1]:[10]])</f>
        <v>0</v>
      </c>
      <c r="K468" s="102" t="str">
        <f>IFERROR(RANK(Výskyt[[#This Row],[kód-P]],Výskyt[kód-P],1),"")</f>
        <v/>
      </c>
      <c r="L468" s="102" t="str">
        <f>IF(Výskyt[[#This Row],[ks]]&gt;0,Výskyt[[#This Row],[Kód]],"")</f>
        <v/>
      </c>
      <c r="M468" s="102" t="str">
        <f>IFERROR(VLOOKUP(Výskyt[[#This Row],[Kód]],zostava1[],2,0),"")</f>
        <v/>
      </c>
      <c r="N468" s="102" t="str">
        <f>IFERROR(VLOOKUP(Výskyt[[#This Row],[Kód]],zostava2[],2,0),"")</f>
        <v/>
      </c>
      <c r="O468" s="102" t="str">
        <f>IFERROR(VLOOKUP(Výskyt[[#This Row],[Kód]],zostava3[],2,0),"")</f>
        <v/>
      </c>
      <c r="P468" s="102" t="str">
        <f>IFERROR(VLOOKUP(Výskyt[[#This Row],[Kód]],zostava4[],2,0),"")</f>
        <v/>
      </c>
      <c r="Q468" s="102" t="str">
        <f>IFERROR(VLOOKUP(Výskyt[[#This Row],[Kód]],zostava5[],2,0),"")</f>
        <v/>
      </c>
      <c r="R468" s="102" t="str">
        <f>IFERROR(VLOOKUP(Výskyt[[#This Row],[Kód]],zostava6[],2,0),"")</f>
        <v/>
      </c>
      <c r="S468" s="102" t="str">
        <f>IFERROR(VLOOKUP(Výskyt[[#This Row],[Kód]],zostava7[],2,0),"")</f>
        <v/>
      </c>
      <c r="T468" s="102" t="str">
        <f>IFERROR(VLOOKUP(Výskyt[[#This Row],[Kód]],zostava8[],2,0),"")</f>
        <v/>
      </c>
      <c r="U468" s="102" t="str">
        <f>IFERROR(VLOOKUP(Výskyt[[#This Row],[Kód]],zostava9[],2,0),"")</f>
        <v/>
      </c>
      <c r="V468" s="103" t="str">
        <f>IFERROR(VLOOKUP(Výskyt[[#This Row],[Kód]],zostava10[],2,0),"")</f>
        <v/>
      </c>
    </row>
    <row r="469" spans="2:22" x14ac:dyDescent="0.35">
      <c r="B469" s="99">
        <v>6689</v>
      </c>
      <c r="C469" s="90" t="s">
        <v>452</v>
      </c>
      <c r="D469" s="90">
        <f>Cenník[[#This Row],[Kód]]</f>
        <v>6689</v>
      </c>
      <c r="E469" s="100">
        <v>1.26</v>
      </c>
      <c r="G469" s="90" t="s">
        <v>428</v>
      </c>
      <c r="I469" s="104">
        <f>Cenník[[#This Row],[Kód]]</f>
        <v>6689</v>
      </c>
      <c r="J469" s="102">
        <f>SUM(Výskyt[[#This Row],[1]:[10]])</f>
        <v>0</v>
      </c>
      <c r="K469" s="102" t="str">
        <f>IFERROR(RANK(Výskyt[[#This Row],[kód-P]],Výskyt[kód-P],1),"")</f>
        <v/>
      </c>
      <c r="L469" s="102" t="str">
        <f>IF(Výskyt[[#This Row],[ks]]&gt;0,Výskyt[[#This Row],[Kód]],"")</f>
        <v/>
      </c>
      <c r="M469" s="102" t="str">
        <f>IFERROR(VLOOKUP(Výskyt[[#This Row],[Kód]],zostava1[],2,0),"")</f>
        <v/>
      </c>
      <c r="N469" s="102" t="str">
        <f>IFERROR(VLOOKUP(Výskyt[[#This Row],[Kód]],zostava2[],2,0),"")</f>
        <v/>
      </c>
      <c r="O469" s="102" t="str">
        <f>IFERROR(VLOOKUP(Výskyt[[#This Row],[Kód]],zostava3[],2,0),"")</f>
        <v/>
      </c>
      <c r="P469" s="102" t="str">
        <f>IFERROR(VLOOKUP(Výskyt[[#This Row],[Kód]],zostava4[],2,0),"")</f>
        <v/>
      </c>
      <c r="Q469" s="102" t="str">
        <f>IFERROR(VLOOKUP(Výskyt[[#This Row],[Kód]],zostava5[],2,0),"")</f>
        <v/>
      </c>
      <c r="R469" s="102" t="str">
        <f>IFERROR(VLOOKUP(Výskyt[[#This Row],[Kód]],zostava6[],2,0),"")</f>
        <v/>
      </c>
      <c r="S469" s="102" t="str">
        <f>IFERROR(VLOOKUP(Výskyt[[#This Row],[Kód]],zostava7[],2,0),"")</f>
        <v/>
      </c>
      <c r="T469" s="102" t="str">
        <f>IFERROR(VLOOKUP(Výskyt[[#This Row],[Kód]],zostava8[],2,0),"")</f>
        <v/>
      </c>
      <c r="U469" s="102" t="str">
        <f>IFERROR(VLOOKUP(Výskyt[[#This Row],[Kód]],zostava9[],2,0),"")</f>
        <v/>
      </c>
      <c r="V469" s="103" t="str">
        <f>IFERROR(VLOOKUP(Výskyt[[#This Row],[Kód]],zostava10[],2,0),"")</f>
        <v/>
      </c>
    </row>
    <row r="470" spans="2:22" x14ac:dyDescent="0.35">
      <c r="B470" s="99">
        <v>7810</v>
      </c>
      <c r="C470" s="90" t="s">
        <v>489</v>
      </c>
      <c r="D470" s="90">
        <f>Cenník[[#This Row],[Kód]]</f>
        <v>7810</v>
      </c>
      <c r="E470" s="100">
        <v>0.86</v>
      </c>
      <c r="G470" s="90" t="s">
        <v>490</v>
      </c>
      <c r="I470" s="104">
        <f>Cenník[[#This Row],[Kód]]</f>
        <v>7810</v>
      </c>
      <c r="J470" s="102">
        <f>SUM(Výskyt[[#This Row],[1]:[10]])</f>
        <v>0</v>
      </c>
      <c r="K470" s="102" t="str">
        <f>IFERROR(RANK(Výskyt[[#This Row],[kód-P]],Výskyt[kód-P],1),"")</f>
        <v/>
      </c>
      <c r="L470" s="102" t="str">
        <f>IF(Výskyt[[#This Row],[ks]]&gt;0,Výskyt[[#This Row],[Kód]],"")</f>
        <v/>
      </c>
      <c r="M470" s="102" t="str">
        <f>IFERROR(VLOOKUP(Výskyt[[#This Row],[Kód]],zostava1[],2,0),"")</f>
        <v/>
      </c>
      <c r="N470" s="102" t="str">
        <f>IFERROR(VLOOKUP(Výskyt[[#This Row],[Kód]],zostava2[],2,0),"")</f>
        <v/>
      </c>
      <c r="O470" s="102" t="str">
        <f>IFERROR(VLOOKUP(Výskyt[[#This Row],[Kód]],zostava3[],2,0),"")</f>
        <v/>
      </c>
      <c r="P470" s="102" t="str">
        <f>IFERROR(VLOOKUP(Výskyt[[#This Row],[Kód]],zostava4[],2,0),"")</f>
        <v/>
      </c>
      <c r="Q470" s="102" t="str">
        <f>IFERROR(VLOOKUP(Výskyt[[#This Row],[Kód]],zostava5[],2,0),"")</f>
        <v/>
      </c>
      <c r="R470" s="102" t="str">
        <f>IFERROR(VLOOKUP(Výskyt[[#This Row],[Kód]],zostava6[],2,0),"")</f>
        <v/>
      </c>
      <c r="S470" s="102" t="str">
        <f>IFERROR(VLOOKUP(Výskyt[[#This Row],[Kód]],zostava7[],2,0),"")</f>
        <v/>
      </c>
      <c r="T470" s="102" t="str">
        <f>IFERROR(VLOOKUP(Výskyt[[#This Row],[Kód]],zostava8[],2,0),"")</f>
        <v/>
      </c>
      <c r="U470" s="102" t="str">
        <f>IFERROR(VLOOKUP(Výskyt[[#This Row],[Kód]],zostava9[],2,0),"")</f>
        <v/>
      </c>
      <c r="V470" s="103" t="str">
        <f>IFERROR(VLOOKUP(Výskyt[[#This Row],[Kód]],zostava10[],2,0),"")</f>
        <v/>
      </c>
    </row>
    <row r="471" spans="2:22" x14ac:dyDescent="0.35">
      <c r="B471" s="99">
        <v>7811</v>
      </c>
      <c r="C471" s="90" t="s">
        <v>491</v>
      </c>
      <c r="D471" s="90">
        <f>Cenník[[#This Row],[Kód]]</f>
        <v>7811</v>
      </c>
      <c r="E471" s="100">
        <v>0.86</v>
      </c>
      <c r="G471" s="90" t="s">
        <v>491</v>
      </c>
      <c r="I471" s="104">
        <f>Cenník[[#This Row],[Kód]]</f>
        <v>7811</v>
      </c>
      <c r="J471" s="102">
        <f>SUM(Výskyt[[#This Row],[1]:[10]])</f>
        <v>0</v>
      </c>
      <c r="K471" s="102" t="str">
        <f>IFERROR(RANK(Výskyt[[#This Row],[kód-P]],Výskyt[kód-P],1),"")</f>
        <v/>
      </c>
      <c r="L471" s="102" t="str">
        <f>IF(Výskyt[[#This Row],[ks]]&gt;0,Výskyt[[#This Row],[Kód]],"")</f>
        <v/>
      </c>
      <c r="M471" s="102" t="str">
        <f>IFERROR(VLOOKUP(Výskyt[[#This Row],[Kód]],zostava1[],2,0),"")</f>
        <v/>
      </c>
      <c r="N471" s="102" t="str">
        <f>IFERROR(VLOOKUP(Výskyt[[#This Row],[Kód]],zostava2[],2,0),"")</f>
        <v/>
      </c>
      <c r="O471" s="102" t="str">
        <f>IFERROR(VLOOKUP(Výskyt[[#This Row],[Kód]],zostava3[],2,0),"")</f>
        <v/>
      </c>
      <c r="P471" s="102" t="str">
        <f>IFERROR(VLOOKUP(Výskyt[[#This Row],[Kód]],zostava4[],2,0),"")</f>
        <v/>
      </c>
      <c r="Q471" s="102" t="str">
        <f>IFERROR(VLOOKUP(Výskyt[[#This Row],[Kód]],zostava5[],2,0),"")</f>
        <v/>
      </c>
      <c r="R471" s="102" t="str">
        <f>IFERROR(VLOOKUP(Výskyt[[#This Row],[Kód]],zostava6[],2,0),"")</f>
        <v/>
      </c>
      <c r="S471" s="102" t="str">
        <f>IFERROR(VLOOKUP(Výskyt[[#This Row],[Kód]],zostava7[],2,0),"")</f>
        <v/>
      </c>
      <c r="T471" s="102" t="str">
        <f>IFERROR(VLOOKUP(Výskyt[[#This Row],[Kód]],zostava8[],2,0),"")</f>
        <v/>
      </c>
      <c r="U471" s="102" t="str">
        <f>IFERROR(VLOOKUP(Výskyt[[#This Row],[Kód]],zostava9[],2,0),"")</f>
        <v/>
      </c>
      <c r="V471" s="103" t="str">
        <f>IFERROR(VLOOKUP(Výskyt[[#This Row],[Kód]],zostava10[],2,0),"")</f>
        <v/>
      </c>
    </row>
    <row r="472" spans="2:22" x14ac:dyDescent="0.35">
      <c r="B472" s="99">
        <v>7812</v>
      </c>
      <c r="C472" s="90" t="s">
        <v>492</v>
      </c>
      <c r="D472" s="90">
        <f>Cenník[[#This Row],[Kód]]</f>
        <v>7812</v>
      </c>
      <c r="E472" s="100">
        <v>0.86</v>
      </c>
      <c r="G472" s="90" t="s">
        <v>493</v>
      </c>
      <c r="I472" s="104">
        <f>Cenník[[#This Row],[Kód]]</f>
        <v>7812</v>
      </c>
      <c r="J472" s="102">
        <f>SUM(Výskyt[[#This Row],[1]:[10]])</f>
        <v>0</v>
      </c>
      <c r="K472" s="102" t="str">
        <f>IFERROR(RANK(Výskyt[[#This Row],[kód-P]],Výskyt[kód-P],1),"")</f>
        <v/>
      </c>
      <c r="L472" s="102" t="str">
        <f>IF(Výskyt[[#This Row],[ks]]&gt;0,Výskyt[[#This Row],[Kód]],"")</f>
        <v/>
      </c>
      <c r="M472" s="102" t="str">
        <f>IFERROR(VLOOKUP(Výskyt[[#This Row],[Kód]],zostava1[],2,0),"")</f>
        <v/>
      </c>
      <c r="N472" s="102" t="str">
        <f>IFERROR(VLOOKUP(Výskyt[[#This Row],[Kód]],zostava2[],2,0),"")</f>
        <v/>
      </c>
      <c r="O472" s="102" t="str">
        <f>IFERROR(VLOOKUP(Výskyt[[#This Row],[Kód]],zostava3[],2,0),"")</f>
        <v/>
      </c>
      <c r="P472" s="102" t="str">
        <f>IFERROR(VLOOKUP(Výskyt[[#This Row],[Kód]],zostava4[],2,0),"")</f>
        <v/>
      </c>
      <c r="Q472" s="102" t="str">
        <f>IFERROR(VLOOKUP(Výskyt[[#This Row],[Kód]],zostava5[],2,0),"")</f>
        <v/>
      </c>
      <c r="R472" s="102" t="str">
        <f>IFERROR(VLOOKUP(Výskyt[[#This Row],[Kód]],zostava6[],2,0),"")</f>
        <v/>
      </c>
      <c r="S472" s="102" t="str">
        <f>IFERROR(VLOOKUP(Výskyt[[#This Row],[Kód]],zostava7[],2,0),"")</f>
        <v/>
      </c>
      <c r="T472" s="102" t="str">
        <f>IFERROR(VLOOKUP(Výskyt[[#This Row],[Kód]],zostava8[],2,0),"")</f>
        <v/>
      </c>
      <c r="U472" s="102" t="str">
        <f>IFERROR(VLOOKUP(Výskyt[[#This Row],[Kód]],zostava9[],2,0),"")</f>
        <v/>
      </c>
      <c r="V472" s="103" t="str">
        <f>IFERROR(VLOOKUP(Výskyt[[#This Row],[Kód]],zostava10[],2,0),"")</f>
        <v/>
      </c>
    </row>
    <row r="473" spans="2:22" x14ac:dyDescent="0.35">
      <c r="B473" s="99">
        <v>7813</v>
      </c>
      <c r="C473" s="90" t="s">
        <v>490</v>
      </c>
      <c r="D473" s="90">
        <f>Cenník[[#This Row],[Kód]]</f>
        <v>7813</v>
      </c>
      <c r="E473" s="100">
        <v>0.86</v>
      </c>
      <c r="G473" s="90" t="s">
        <v>489</v>
      </c>
      <c r="I473" s="104">
        <f>Cenník[[#This Row],[Kód]]</f>
        <v>7813</v>
      </c>
      <c r="J473" s="102">
        <f>SUM(Výskyt[[#This Row],[1]:[10]])</f>
        <v>0</v>
      </c>
      <c r="K473" s="102" t="str">
        <f>IFERROR(RANK(Výskyt[[#This Row],[kód-P]],Výskyt[kód-P],1),"")</f>
        <v/>
      </c>
      <c r="L473" s="102" t="str">
        <f>IF(Výskyt[[#This Row],[ks]]&gt;0,Výskyt[[#This Row],[Kód]],"")</f>
        <v/>
      </c>
      <c r="M473" s="102" t="str">
        <f>IFERROR(VLOOKUP(Výskyt[[#This Row],[Kód]],zostava1[],2,0),"")</f>
        <v/>
      </c>
      <c r="N473" s="102" t="str">
        <f>IFERROR(VLOOKUP(Výskyt[[#This Row],[Kód]],zostava2[],2,0),"")</f>
        <v/>
      </c>
      <c r="O473" s="102" t="str">
        <f>IFERROR(VLOOKUP(Výskyt[[#This Row],[Kód]],zostava3[],2,0),"")</f>
        <v/>
      </c>
      <c r="P473" s="102" t="str">
        <f>IFERROR(VLOOKUP(Výskyt[[#This Row],[Kód]],zostava4[],2,0),"")</f>
        <v/>
      </c>
      <c r="Q473" s="102" t="str">
        <f>IFERROR(VLOOKUP(Výskyt[[#This Row],[Kód]],zostava5[],2,0),"")</f>
        <v/>
      </c>
      <c r="R473" s="102" t="str">
        <f>IFERROR(VLOOKUP(Výskyt[[#This Row],[Kód]],zostava6[],2,0),"")</f>
        <v/>
      </c>
      <c r="S473" s="102" t="str">
        <f>IFERROR(VLOOKUP(Výskyt[[#This Row],[Kód]],zostava7[],2,0),"")</f>
        <v/>
      </c>
      <c r="T473" s="102" t="str">
        <f>IFERROR(VLOOKUP(Výskyt[[#This Row],[Kód]],zostava8[],2,0),"")</f>
        <v/>
      </c>
      <c r="U473" s="102" t="str">
        <f>IFERROR(VLOOKUP(Výskyt[[#This Row],[Kód]],zostava9[],2,0),"")</f>
        <v/>
      </c>
      <c r="V473" s="103" t="str">
        <f>IFERROR(VLOOKUP(Výskyt[[#This Row],[Kód]],zostava10[],2,0),"")</f>
        <v/>
      </c>
    </row>
    <row r="474" spans="2:22" x14ac:dyDescent="0.35">
      <c r="B474" s="99">
        <v>7817</v>
      </c>
      <c r="C474" s="90" t="s">
        <v>493</v>
      </c>
      <c r="D474" s="90">
        <f>Cenník[[#This Row],[Kód]]</f>
        <v>7817</v>
      </c>
      <c r="E474" s="100">
        <v>3.4699999999999998</v>
      </c>
      <c r="G474" s="90" t="s">
        <v>492</v>
      </c>
      <c r="I474" s="104">
        <f>Cenník[[#This Row],[Kód]]</f>
        <v>7817</v>
      </c>
      <c r="J474" s="102">
        <f>SUM(Výskyt[[#This Row],[1]:[10]])</f>
        <v>0</v>
      </c>
      <c r="K474" s="102" t="str">
        <f>IFERROR(RANK(Výskyt[[#This Row],[kód-P]],Výskyt[kód-P],1),"")</f>
        <v/>
      </c>
      <c r="L474" s="102" t="str">
        <f>IF(Výskyt[[#This Row],[ks]]&gt;0,Výskyt[[#This Row],[Kód]],"")</f>
        <v/>
      </c>
      <c r="M474" s="102" t="str">
        <f>IFERROR(VLOOKUP(Výskyt[[#This Row],[Kód]],zostava1[],2,0),"")</f>
        <v/>
      </c>
      <c r="N474" s="102" t="str">
        <f>IFERROR(VLOOKUP(Výskyt[[#This Row],[Kód]],zostava2[],2,0),"")</f>
        <v/>
      </c>
      <c r="O474" s="102" t="str">
        <f>IFERROR(VLOOKUP(Výskyt[[#This Row],[Kód]],zostava3[],2,0),"")</f>
        <v/>
      </c>
      <c r="P474" s="102" t="str">
        <f>IFERROR(VLOOKUP(Výskyt[[#This Row],[Kód]],zostava4[],2,0),"")</f>
        <v/>
      </c>
      <c r="Q474" s="102" t="str">
        <f>IFERROR(VLOOKUP(Výskyt[[#This Row],[Kód]],zostava5[],2,0),"")</f>
        <v/>
      </c>
      <c r="R474" s="102" t="str">
        <f>IFERROR(VLOOKUP(Výskyt[[#This Row],[Kód]],zostava6[],2,0),"")</f>
        <v/>
      </c>
      <c r="S474" s="102" t="str">
        <f>IFERROR(VLOOKUP(Výskyt[[#This Row],[Kód]],zostava7[],2,0),"")</f>
        <v/>
      </c>
      <c r="T474" s="102" t="str">
        <f>IFERROR(VLOOKUP(Výskyt[[#This Row],[Kód]],zostava8[],2,0),"")</f>
        <v/>
      </c>
      <c r="U474" s="102" t="str">
        <f>IFERROR(VLOOKUP(Výskyt[[#This Row],[Kód]],zostava9[],2,0),"")</f>
        <v/>
      </c>
      <c r="V474" s="103" t="str">
        <f>IFERROR(VLOOKUP(Výskyt[[#This Row],[Kód]],zostava10[],2,0),"")</f>
        <v/>
      </c>
    </row>
  </sheetData>
  <sheetProtection algorithmName="SHA-512" hashValue="pIxThcOiwvKknDbSFo/rJ8YsLXtz2vsGzHuHbLIHu+SdmHBOhO34k5/pdvdhKIdOtyz5xVpPRw1GXaSaWHeRCQ==" saltValue="sLGYsDGe6EVP83eOp9CPjA==" spinCount="100000" sheet="1" objects="1" scenarios="1"/>
  <mergeCells count="10">
    <mergeCell ref="X80:Y80"/>
    <mergeCell ref="AA80:AB80"/>
    <mergeCell ref="AD80:AE80"/>
    <mergeCell ref="X117:Y117"/>
    <mergeCell ref="X6:Y6"/>
    <mergeCell ref="AA6:AB6"/>
    <mergeCell ref="AD6:AE6"/>
    <mergeCell ref="X43:Y43"/>
    <mergeCell ref="AA43:AB43"/>
    <mergeCell ref="AD43:AE43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5DCF-039C-43B0-81C5-9AD55E26FA64}">
  <sheetPr>
    <tabColor rgb="FF92D050"/>
  </sheetPr>
  <dimension ref="A1:AI308"/>
  <sheetViews>
    <sheetView showGridLines="0" showRowColHeaders="0" showZeros="0" tabSelected="1" zoomScaleNormal="100" workbookViewId="0">
      <selection activeCell="E41" sqref="E41:F41"/>
    </sheetView>
  </sheetViews>
  <sheetFormatPr defaultColWidth="9.15234375" defaultRowHeight="12.75" customHeight="1" x14ac:dyDescent="0.35"/>
  <cols>
    <col min="1" max="1" width="2.69140625" style="72" customWidth="1"/>
    <col min="2" max="2" width="6.3046875" style="72" customWidth="1"/>
    <col min="3" max="3" width="26.69140625" style="72" customWidth="1"/>
    <col min="4" max="4" width="3.3046875" style="72" customWidth="1"/>
    <col min="5" max="5" width="4.53515625" style="72" customWidth="1"/>
    <col min="6" max="6" width="6.15234375" style="72" customWidth="1"/>
    <col min="7" max="7" width="1.69140625" style="72" customWidth="1"/>
    <col min="8" max="8" width="6.3046875" style="72" customWidth="1"/>
    <col min="9" max="9" width="26.69140625" style="72" customWidth="1"/>
    <col min="10" max="10" width="3.3046875" style="72" customWidth="1"/>
    <col min="11" max="11" width="4.53515625" style="72" customWidth="1"/>
    <col min="12" max="12" width="6.15234375" style="72" customWidth="1"/>
    <col min="13" max="13" width="1.69140625" style="72" customWidth="1"/>
    <col min="14" max="14" width="6.3046875" style="72" customWidth="1"/>
    <col min="15" max="15" width="26.69140625" style="72" customWidth="1"/>
    <col min="16" max="16" width="3.3046875" style="72" customWidth="1"/>
    <col min="17" max="17" width="4.53515625" style="72" customWidth="1"/>
    <col min="18" max="18" width="6.15234375" style="72" customWidth="1"/>
    <col min="19" max="20" width="2.69140625" style="72" customWidth="1"/>
    <col min="21" max="21" width="6.3046875" style="72" customWidth="1"/>
    <col min="22" max="22" width="26.69140625" style="72" customWidth="1"/>
    <col min="23" max="23" width="4.53515625" style="72" customWidth="1"/>
    <col min="24" max="24" width="1.69140625" style="72" customWidth="1"/>
    <col min="25" max="25" width="6.3046875" style="72" customWidth="1"/>
    <col min="26" max="26" width="26.69140625" style="72" customWidth="1"/>
    <col min="27" max="27" width="4.53515625" style="72" customWidth="1"/>
    <col min="28" max="28" width="1.69140625" style="72" customWidth="1"/>
    <col min="29" max="29" width="6.3046875" style="72" customWidth="1"/>
    <col min="30" max="30" width="26.69140625" style="72" customWidth="1"/>
    <col min="31" max="31" width="4.53515625" style="72" customWidth="1"/>
    <col min="32" max="32" width="1.69140625" style="72" customWidth="1"/>
    <col min="33" max="33" width="6.3046875" style="72" customWidth="1"/>
    <col min="34" max="34" width="26.69140625" style="72" customWidth="1"/>
    <col min="35" max="35" width="4.53515625" style="72" customWidth="1"/>
    <col min="36" max="16384" width="9.15234375" style="72"/>
  </cols>
  <sheetData>
    <row r="1" spans="1:35" ht="30" x14ac:dyDescent="0.7">
      <c r="A1" s="63"/>
      <c r="B1" s="267" t="s">
        <v>494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64"/>
      <c r="T1" s="65"/>
      <c r="U1" s="66" t="s">
        <v>638</v>
      </c>
      <c r="V1" s="67"/>
      <c r="W1" s="67"/>
      <c r="X1" s="67"/>
      <c r="Y1" s="68"/>
      <c r="Z1" s="69"/>
      <c r="AA1" s="70"/>
      <c r="AB1" s="70"/>
      <c r="AC1" s="67"/>
      <c r="AD1" s="65"/>
      <c r="AE1" s="71"/>
      <c r="AF1" s="71"/>
      <c r="AG1" s="67"/>
      <c r="AH1" s="65"/>
      <c r="AI1" s="71"/>
    </row>
    <row r="2" spans="1:35" ht="12.75" customHeight="1" x14ac:dyDescent="0.35">
      <c r="A2" s="64"/>
      <c r="B2" s="73"/>
      <c r="C2" s="74"/>
      <c r="D2" s="74"/>
      <c r="E2" s="75"/>
      <c r="F2" s="75"/>
      <c r="G2" s="64"/>
      <c r="H2" s="73"/>
      <c r="I2" s="74"/>
      <c r="J2" s="75"/>
      <c r="K2" s="75"/>
      <c r="L2" s="64"/>
      <c r="M2" s="73"/>
      <c r="N2" s="74"/>
      <c r="O2" s="75"/>
      <c r="P2" s="75"/>
      <c r="Q2" s="64"/>
      <c r="R2" s="64"/>
      <c r="S2" s="64"/>
      <c r="T2" s="65"/>
      <c r="U2" s="76" t="s">
        <v>639</v>
      </c>
      <c r="V2" s="77"/>
      <c r="W2" s="77"/>
      <c r="X2" s="77"/>
      <c r="Y2" s="78"/>
      <c r="Z2" s="79"/>
      <c r="AA2" s="80"/>
      <c r="AB2" s="80"/>
      <c r="AC2" s="67"/>
      <c r="AD2" s="65"/>
      <c r="AE2" s="71"/>
      <c r="AF2" s="71"/>
      <c r="AG2" s="67"/>
      <c r="AH2" s="65"/>
      <c r="AI2" s="71"/>
    </row>
    <row r="3" spans="1:35" ht="12.75" customHeight="1" x14ac:dyDescent="0.35">
      <c r="A3" s="64"/>
      <c r="B3" s="271" t="s">
        <v>641</v>
      </c>
      <c r="C3" s="272"/>
      <c r="D3" s="106"/>
      <c r="E3" s="269" t="s">
        <v>495</v>
      </c>
      <c r="F3" s="270"/>
      <c r="G3" s="108"/>
      <c r="H3" s="256" t="str">
        <f>B3</f>
        <v>2025/2026</v>
      </c>
      <c r="I3" s="257"/>
      <c r="J3" s="257"/>
      <c r="K3" s="258" t="s">
        <v>496</v>
      </c>
      <c r="L3" s="259"/>
      <c r="M3" s="108"/>
      <c r="N3" s="256" t="str">
        <f>H3</f>
        <v>2025/2026</v>
      </c>
      <c r="O3" s="257"/>
      <c r="P3" s="257"/>
      <c r="Q3" s="258" t="s">
        <v>497</v>
      </c>
      <c r="R3" s="259"/>
      <c r="S3" s="108"/>
      <c r="T3" s="109"/>
      <c r="U3" s="110" t="s">
        <v>498</v>
      </c>
      <c r="V3" s="111"/>
      <c r="W3" s="112"/>
      <c r="X3" s="77"/>
      <c r="Y3" s="110" t="s">
        <v>499</v>
      </c>
      <c r="Z3" s="111"/>
      <c r="AA3" s="112"/>
      <c r="AB3" s="81"/>
      <c r="AC3" s="113" t="s">
        <v>500</v>
      </c>
      <c r="AD3" s="111"/>
      <c r="AE3" s="114"/>
      <c r="AF3" s="115"/>
      <c r="AG3" s="113" t="s">
        <v>501</v>
      </c>
      <c r="AH3" s="111"/>
      <c r="AI3" s="114"/>
    </row>
    <row r="4" spans="1:35" ht="12.75" customHeight="1" x14ac:dyDescent="0.35">
      <c r="A4" s="64"/>
      <c r="B4" s="116" t="s">
        <v>502</v>
      </c>
      <c r="C4" s="116" t="s">
        <v>503</v>
      </c>
      <c r="D4" s="117" t="s">
        <v>504</v>
      </c>
      <c r="E4" s="260" t="s">
        <v>505</v>
      </c>
      <c r="F4" s="261"/>
      <c r="G4" s="108"/>
      <c r="H4" s="116" t="s">
        <v>502</v>
      </c>
      <c r="I4" s="118" t="s">
        <v>503</v>
      </c>
      <c r="J4" s="117" t="s">
        <v>504</v>
      </c>
      <c r="K4" s="260" t="s">
        <v>505</v>
      </c>
      <c r="L4" s="261"/>
      <c r="M4" s="108"/>
      <c r="N4" s="116" t="s">
        <v>502</v>
      </c>
      <c r="O4" s="116" t="s">
        <v>503</v>
      </c>
      <c r="P4" s="117" t="s">
        <v>504</v>
      </c>
      <c r="Q4" s="260" t="s">
        <v>505</v>
      </c>
      <c r="R4" s="261"/>
      <c r="S4" s="108"/>
      <c r="T4" s="109"/>
      <c r="U4" s="119">
        <v>3160</v>
      </c>
      <c r="V4" s="120" t="s">
        <v>104</v>
      </c>
      <c r="W4" s="121">
        <v>0.25</v>
      </c>
      <c r="X4" s="122"/>
      <c r="Y4" s="119">
        <v>3275</v>
      </c>
      <c r="Z4" s="120" t="s">
        <v>148</v>
      </c>
      <c r="AA4" s="121">
        <v>2.17</v>
      </c>
      <c r="AB4" s="123"/>
      <c r="AC4" s="119">
        <v>3910</v>
      </c>
      <c r="AD4" s="120" t="s">
        <v>165</v>
      </c>
      <c r="AE4" s="121">
        <v>0.4</v>
      </c>
      <c r="AF4" s="115"/>
      <c r="AG4" s="119">
        <v>4550</v>
      </c>
      <c r="AH4" s="120" t="s">
        <v>361</v>
      </c>
      <c r="AI4" s="121">
        <v>3.64</v>
      </c>
    </row>
    <row r="5" spans="1:35" ht="12.75" customHeight="1" x14ac:dyDescent="0.35">
      <c r="A5" s="64"/>
      <c r="B5" s="124" t="s">
        <v>506</v>
      </c>
      <c r="C5" s="125" t="s">
        <v>507</v>
      </c>
      <c r="D5" s="126" t="s">
        <v>13</v>
      </c>
      <c r="E5" s="127" t="s">
        <v>12</v>
      </c>
      <c r="F5" s="127" t="s">
        <v>508</v>
      </c>
      <c r="G5" s="129" t="s">
        <v>509</v>
      </c>
      <c r="H5" s="125" t="s">
        <v>506</v>
      </c>
      <c r="I5" s="130" t="s">
        <v>507</v>
      </c>
      <c r="J5" s="125" t="s">
        <v>13</v>
      </c>
      <c r="K5" s="127" t="s">
        <v>12</v>
      </c>
      <c r="L5" s="127" t="s">
        <v>508</v>
      </c>
      <c r="M5" s="108"/>
      <c r="N5" s="125" t="s">
        <v>506</v>
      </c>
      <c r="O5" s="125" t="s">
        <v>507</v>
      </c>
      <c r="P5" s="125" t="s">
        <v>13</v>
      </c>
      <c r="Q5" s="127" t="s">
        <v>12</v>
      </c>
      <c r="R5" s="127" t="s">
        <v>508</v>
      </c>
      <c r="S5" s="108"/>
      <c r="T5" s="109"/>
      <c r="U5" s="119">
        <v>3165</v>
      </c>
      <c r="V5" s="120" t="s">
        <v>106</v>
      </c>
      <c r="W5" s="121">
        <v>0.37</v>
      </c>
      <c r="X5" s="132"/>
      <c r="Y5" s="133">
        <v>3280</v>
      </c>
      <c r="Z5" s="120" t="s">
        <v>150</v>
      </c>
      <c r="AA5" s="121">
        <v>1.1200000000000001</v>
      </c>
      <c r="AB5" s="123"/>
      <c r="AC5" s="133">
        <v>3911</v>
      </c>
      <c r="AD5" s="120" t="s">
        <v>167</v>
      </c>
      <c r="AE5" s="121">
        <v>0.28000000000000003</v>
      </c>
      <c r="AF5" s="115"/>
      <c r="AG5" s="133">
        <v>4551</v>
      </c>
      <c r="AH5" s="120" t="s">
        <v>359</v>
      </c>
      <c r="AI5" s="121">
        <v>7.94</v>
      </c>
    </row>
    <row r="6" spans="1:35" ht="12.75" customHeight="1" x14ac:dyDescent="0.35">
      <c r="A6" s="64"/>
      <c r="B6" s="62">
        <f>IFERROR(INDEX(Cenník[[Názov]:[KódN]],MATCH(C6,Cenník[Názov],0),2),0)</f>
        <v>3280</v>
      </c>
      <c r="C6" s="134" t="s">
        <v>150</v>
      </c>
      <c r="D6" s="135">
        <v>1</v>
      </c>
      <c r="E6" s="136">
        <f>IFERROR(INDEX(Cenník[[Názov]:[JC]],MATCH(C6,Cenník[Názov],0),3),0)</f>
        <v>1.1200000000000001</v>
      </c>
      <c r="F6" s="137">
        <f t="shared" ref="F6:F39" si="0">D6*E6</f>
        <v>1.1200000000000001</v>
      </c>
      <c r="G6" s="129"/>
      <c r="H6" s="62">
        <f>IFERROR(INDEX(Cenník[[Názov]:[KódN]],MATCH(I6,Cenník[Názov],0),2),0)</f>
        <v>3170</v>
      </c>
      <c r="I6" s="134" t="s">
        <v>108</v>
      </c>
      <c r="J6" s="135">
        <v>1</v>
      </c>
      <c r="K6" s="136">
        <f>IFERROR(INDEX(Cenník[[Názov]:[JC]],MATCH(I6,Cenník[Názov],0),3),0)</f>
        <v>0.5</v>
      </c>
      <c r="L6" s="137">
        <f t="shared" ref="L6:L39" si="1">J6*K6</f>
        <v>0.5</v>
      </c>
      <c r="M6" s="129"/>
      <c r="N6" s="62">
        <f>IFERROR(INDEX(Cenník[[Názov]:[KódN]],MATCH(O6,Cenník[Názov],0),2),0)</f>
        <v>3170</v>
      </c>
      <c r="O6" s="134" t="s">
        <v>108</v>
      </c>
      <c r="P6" s="135">
        <v>1</v>
      </c>
      <c r="Q6" s="136">
        <f>IFERROR(INDEX(Cenník[[Názov]:[JC]],MATCH(O6,Cenník[Názov],0),3),0)</f>
        <v>0.5</v>
      </c>
      <c r="R6" s="137">
        <f t="shared" ref="R6:R39" si="2">P6*Q6</f>
        <v>0.5</v>
      </c>
      <c r="S6" s="129"/>
      <c r="T6" s="109"/>
      <c r="U6" s="119">
        <v>3050</v>
      </c>
      <c r="V6" s="120" t="s">
        <v>58</v>
      </c>
      <c r="W6" s="121">
        <v>0.28000000000000003</v>
      </c>
      <c r="X6" s="132"/>
      <c r="Y6" s="133">
        <v>3285</v>
      </c>
      <c r="Z6" s="120" t="s">
        <v>152</v>
      </c>
      <c r="AA6" s="121">
        <v>1.84</v>
      </c>
      <c r="AB6" s="123"/>
      <c r="AC6" s="133">
        <v>3912</v>
      </c>
      <c r="AD6" s="120" t="s">
        <v>169</v>
      </c>
      <c r="AE6" s="121">
        <v>0.2</v>
      </c>
      <c r="AF6" s="115"/>
      <c r="AG6" s="133">
        <v>4555</v>
      </c>
      <c r="AH6" s="120" t="s">
        <v>358</v>
      </c>
      <c r="AI6" s="121">
        <v>3.88</v>
      </c>
    </row>
    <row r="7" spans="1:35" ht="12.75" customHeight="1" x14ac:dyDescent="0.35">
      <c r="A7" s="64"/>
      <c r="B7" s="62">
        <f>IFERROR(INDEX(Cenník[[Názov]:[KódN]],MATCH(C7,Cenník[Názov],0),2),0)</f>
        <v>3330</v>
      </c>
      <c r="C7" s="134" t="s">
        <v>208</v>
      </c>
      <c r="D7" s="135">
        <v>1</v>
      </c>
      <c r="E7" s="136">
        <f>IFERROR(INDEX(Cenník[[Názov]:[JC]],MATCH(C7,Cenník[Názov],0),3),0)</f>
        <v>1.1000000000000001</v>
      </c>
      <c r="F7" s="137">
        <f t="shared" si="0"/>
        <v>1.1000000000000001</v>
      </c>
      <c r="G7" s="129"/>
      <c r="H7" s="62">
        <f>IFERROR(INDEX(Cenník[[Názov]:[KódN]],MATCH(I7,Cenník[Názov],0),2),0)</f>
        <v>3050</v>
      </c>
      <c r="I7" s="134" t="s">
        <v>58</v>
      </c>
      <c r="J7" s="135">
        <v>1</v>
      </c>
      <c r="K7" s="136">
        <f>IFERROR(INDEX(Cenník[[Názov]:[JC]],MATCH(I7,Cenník[Názov],0),3),0)</f>
        <v>0.28000000000000003</v>
      </c>
      <c r="L7" s="137">
        <f t="shared" si="1"/>
        <v>0.28000000000000003</v>
      </c>
      <c r="M7" s="129"/>
      <c r="N7" s="62">
        <f>IFERROR(INDEX(Cenník[[Názov]:[KódN]],MATCH(O7,Cenník[Názov],0),2),0)</f>
        <v>3050</v>
      </c>
      <c r="O7" s="134" t="s">
        <v>58</v>
      </c>
      <c r="P7" s="135">
        <v>1</v>
      </c>
      <c r="Q7" s="136">
        <f>IFERROR(INDEX(Cenník[[Názov]:[JC]],MATCH(O7,Cenník[Názov],0),3),0)</f>
        <v>0.28000000000000003</v>
      </c>
      <c r="R7" s="137">
        <f t="shared" si="2"/>
        <v>0.28000000000000003</v>
      </c>
      <c r="S7" s="129"/>
      <c r="T7" s="109"/>
      <c r="U7" s="119">
        <v>3055</v>
      </c>
      <c r="V7" s="120" t="s">
        <v>60</v>
      </c>
      <c r="W7" s="121">
        <v>0.28000000000000003</v>
      </c>
      <c r="X7" s="132"/>
      <c r="Y7" s="119">
        <v>3290</v>
      </c>
      <c r="Z7" s="120" t="s">
        <v>154</v>
      </c>
      <c r="AA7" s="121">
        <v>0.94</v>
      </c>
      <c r="AB7" s="123"/>
      <c r="AC7" s="133">
        <v>3914</v>
      </c>
      <c r="AD7" s="120" t="s">
        <v>175</v>
      </c>
      <c r="AE7" s="121">
        <v>0.52</v>
      </c>
      <c r="AF7" s="115"/>
      <c r="AG7" s="119">
        <v>4556</v>
      </c>
      <c r="AH7" s="120" t="s">
        <v>357</v>
      </c>
      <c r="AI7" s="121">
        <v>6.52</v>
      </c>
    </row>
    <row r="8" spans="1:35" ht="12.75" customHeight="1" x14ac:dyDescent="0.35">
      <c r="A8" s="64"/>
      <c r="B8" s="62">
        <f>IFERROR(INDEX(Cenník[[Názov]:[KódN]],MATCH(C8,Cenník[Názov],0),2),0)</f>
        <v>3325</v>
      </c>
      <c r="C8" s="134" t="s">
        <v>206</v>
      </c>
      <c r="D8" s="135">
        <v>1</v>
      </c>
      <c r="E8" s="136">
        <f>IFERROR(INDEX(Cenník[[Názov]:[JC]],MATCH(C8,Cenník[Názov],0),3),0)</f>
        <v>1.86</v>
      </c>
      <c r="F8" s="137">
        <f t="shared" si="0"/>
        <v>1.86</v>
      </c>
      <c r="G8" s="129"/>
      <c r="H8" s="62">
        <f>IFERROR(INDEX(Cenník[[Názov]:[KódN]],MATCH(I8,Cenník[Názov],0),2),0)</f>
        <v>3090</v>
      </c>
      <c r="I8" s="134" t="s">
        <v>72</v>
      </c>
      <c r="J8" s="135">
        <v>1</v>
      </c>
      <c r="K8" s="136">
        <f>IFERROR(INDEX(Cenník[[Názov]:[JC]],MATCH(I8,Cenník[Názov],0),3),0)</f>
        <v>0.28000000000000003</v>
      </c>
      <c r="L8" s="137">
        <f t="shared" si="1"/>
        <v>0.28000000000000003</v>
      </c>
      <c r="M8" s="129"/>
      <c r="N8" s="62">
        <f>IFERROR(INDEX(Cenník[[Názov]:[KódN]],MATCH(O8,Cenník[Názov],0),2),0)</f>
        <v>3090</v>
      </c>
      <c r="O8" s="134" t="s">
        <v>72</v>
      </c>
      <c r="P8" s="135">
        <v>1</v>
      </c>
      <c r="Q8" s="136">
        <f>IFERROR(INDEX(Cenník[[Názov]:[JC]],MATCH(O8,Cenník[Názov],0),3),0)</f>
        <v>0.28000000000000003</v>
      </c>
      <c r="R8" s="137">
        <f t="shared" si="2"/>
        <v>0.28000000000000003</v>
      </c>
      <c r="S8" s="129"/>
      <c r="T8" s="109"/>
      <c r="U8" s="119">
        <v>3060</v>
      </c>
      <c r="V8" s="120" t="s">
        <v>62</v>
      </c>
      <c r="W8" s="121">
        <v>0.31</v>
      </c>
      <c r="X8" s="132"/>
      <c r="Y8" s="110" t="s">
        <v>510</v>
      </c>
      <c r="Z8" s="111"/>
      <c r="AA8" s="112"/>
      <c r="AB8" s="123"/>
      <c r="AC8" s="133">
        <v>3915</v>
      </c>
      <c r="AD8" s="120" t="s">
        <v>173</v>
      </c>
      <c r="AE8" s="121">
        <v>0.28000000000000003</v>
      </c>
      <c r="AF8" s="115"/>
      <c r="AG8" s="113" t="s">
        <v>511</v>
      </c>
      <c r="AH8" s="111"/>
      <c r="AI8" s="114"/>
    </row>
    <row r="9" spans="1:35" ht="12.75" customHeight="1" x14ac:dyDescent="0.35">
      <c r="A9" s="64"/>
      <c r="B9" s="62">
        <f>IFERROR(INDEX(Cenník[[Názov]:[KódN]],MATCH(C9,Cenník[Názov],0),2),0)</f>
        <v>3306</v>
      </c>
      <c r="C9" s="134" t="s">
        <v>178</v>
      </c>
      <c r="D9" s="135">
        <v>1</v>
      </c>
      <c r="E9" s="136">
        <f>IFERROR(INDEX(Cenník[[Názov]:[JC]],MATCH(C9,Cenník[Názov],0),3),0)</f>
        <v>1.26</v>
      </c>
      <c r="F9" s="137">
        <f t="shared" si="0"/>
        <v>1.26</v>
      </c>
      <c r="G9" s="129"/>
      <c r="H9" s="62">
        <f>IFERROR(INDEX(Cenník[[Názov]:[KódN]],MATCH(I9,Cenník[Názov],0),2),0)</f>
        <v>3055</v>
      </c>
      <c r="I9" s="134" t="s">
        <v>60</v>
      </c>
      <c r="J9" s="135">
        <v>5</v>
      </c>
      <c r="K9" s="136">
        <f>IFERROR(INDEX(Cenník[[Názov]:[JC]],MATCH(I9,Cenník[Názov],0),3),0)</f>
        <v>0.28000000000000003</v>
      </c>
      <c r="L9" s="137">
        <f t="shared" si="1"/>
        <v>1.4000000000000001</v>
      </c>
      <c r="M9" s="129"/>
      <c r="N9" s="62">
        <f>IFERROR(INDEX(Cenník[[Názov]:[KódN]],MATCH(O9,Cenník[Názov],0),2),0)</f>
        <v>3065</v>
      </c>
      <c r="O9" s="134" t="s">
        <v>64</v>
      </c>
      <c r="P9" s="135">
        <v>6</v>
      </c>
      <c r="Q9" s="136">
        <f>IFERROR(INDEX(Cenník[[Názov]:[JC]],MATCH(O9,Cenník[Názov],0),3),0)</f>
        <v>0.28000000000000003</v>
      </c>
      <c r="R9" s="137">
        <f t="shared" si="2"/>
        <v>1.6800000000000002</v>
      </c>
      <c r="S9" s="129"/>
      <c r="T9" s="109"/>
      <c r="U9" s="119">
        <v>3090</v>
      </c>
      <c r="V9" s="120" t="s">
        <v>72</v>
      </c>
      <c r="W9" s="121">
        <v>0.28000000000000003</v>
      </c>
      <c r="X9" s="132"/>
      <c r="Y9" s="119">
        <v>3293</v>
      </c>
      <c r="Z9" s="120" t="s">
        <v>160</v>
      </c>
      <c r="AA9" s="121">
        <v>2.44</v>
      </c>
      <c r="AB9" s="123"/>
      <c r="AC9" s="133">
        <v>3916</v>
      </c>
      <c r="AD9" s="120" t="s">
        <v>177</v>
      </c>
      <c r="AE9" s="121">
        <v>0.16</v>
      </c>
      <c r="AF9" s="115"/>
      <c r="AG9" s="119">
        <v>3908</v>
      </c>
      <c r="AH9" s="120" t="s">
        <v>127</v>
      </c>
      <c r="AI9" s="121">
        <v>4.9400000000000004</v>
      </c>
    </row>
    <row r="10" spans="1:35" ht="12.75" customHeight="1" x14ac:dyDescent="0.35">
      <c r="A10" s="64"/>
      <c r="B10" s="62">
        <f>IFERROR(INDEX(Cenník[[Názov]:[KódN]],MATCH(C10,Cenník[Názov],0),2),0)</f>
        <v>3810</v>
      </c>
      <c r="C10" s="134" t="s">
        <v>253</v>
      </c>
      <c r="D10" s="135">
        <v>1</v>
      </c>
      <c r="E10" s="136">
        <f>IFERROR(INDEX(Cenník[[Názov]:[JC]],MATCH(C10,Cenník[Názov],0),3),0)</f>
        <v>1.54</v>
      </c>
      <c r="F10" s="137">
        <f t="shared" si="0"/>
        <v>1.54</v>
      </c>
      <c r="G10" s="129"/>
      <c r="H10" s="62">
        <f>IFERROR(INDEX(Cenník[[Názov]:[KódN]],MATCH(I10,Cenník[Názov],0),2),0)</f>
        <v>3060</v>
      </c>
      <c r="I10" s="134" t="s">
        <v>62</v>
      </c>
      <c r="J10" s="135">
        <v>2</v>
      </c>
      <c r="K10" s="136">
        <f>IFERROR(INDEX(Cenník[[Názov]:[JC]],MATCH(I10,Cenník[Názov],0),3),0)</f>
        <v>0.31</v>
      </c>
      <c r="L10" s="137">
        <f t="shared" si="1"/>
        <v>0.62</v>
      </c>
      <c r="M10" s="129"/>
      <c r="N10" s="62">
        <f>IFERROR(INDEX(Cenník[[Názov]:[KódN]],MATCH(O10,Cenník[Názov],0),2),0)</f>
        <v>3066</v>
      </c>
      <c r="O10" s="134" t="s">
        <v>66</v>
      </c>
      <c r="P10" s="135">
        <v>2</v>
      </c>
      <c r="Q10" s="136">
        <f>IFERROR(INDEX(Cenník[[Názov]:[JC]],MATCH(O10,Cenník[Názov],0),3),0)</f>
        <v>0.31</v>
      </c>
      <c r="R10" s="137">
        <f t="shared" si="2"/>
        <v>0.62</v>
      </c>
      <c r="S10" s="129"/>
      <c r="T10" s="109"/>
      <c r="U10" s="119">
        <v>3065</v>
      </c>
      <c r="V10" s="120" t="s">
        <v>64</v>
      </c>
      <c r="W10" s="121">
        <v>0.28000000000000003</v>
      </c>
      <c r="X10" s="132"/>
      <c r="Y10" s="133">
        <v>3294</v>
      </c>
      <c r="Z10" s="120" t="s">
        <v>162</v>
      </c>
      <c r="AA10" s="121">
        <v>4.16</v>
      </c>
      <c r="AB10" s="123"/>
      <c r="AC10" s="119">
        <v>3913</v>
      </c>
      <c r="AD10" s="120" t="s">
        <v>171</v>
      </c>
      <c r="AE10" s="121">
        <v>0.29000000000000004</v>
      </c>
      <c r="AF10" s="115"/>
      <c r="AG10" s="133">
        <v>3900</v>
      </c>
      <c r="AH10" s="120" t="s">
        <v>129</v>
      </c>
      <c r="AI10" s="121">
        <v>2.72</v>
      </c>
    </row>
    <row r="11" spans="1:35" ht="12.75" customHeight="1" x14ac:dyDescent="0.35">
      <c r="A11" s="64"/>
      <c r="B11" s="62">
        <f>IFERROR(INDEX(Cenník[[Názov]:[KódN]],MATCH(C11,Cenník[Názov],0),2),0)</f>
        <v>3830</v>
      </c>
      <c r="C11" s="134" t="s">
        <v>274</v>
      </c>
      <c r="D11" s="135">
        <v>1</v>
      </c>
      <c r="E11" s="136">
        <f>IFERROR(INDEX(Cenník[[Názov]:[JC]],MATCH(C11,Cenník[Názov],0),3),0)</f>
        <v>1.3</v>
      </c>
      <c r="F11" s="137">
        <f t="shared" si="0"/>
        <v>1.3</v>
      </c>
      <c r="G11" s="129"/>
      <c r="H11" s="62">
        <f>IFERROR(INDEX(Cenník[[Názov]:[KódN]],MATCH(I11,Cenník[Názov],0),2),0)</f>
        <v>3075</v>
      </c>
      <c r="I11" s="134" t="s">
        <v>68</v>
      </c>
      <c r="J11" s="135">
        <v>5</v>
      </c>
      <c r="K11" s="136">
        <f>IFERROR(INDEX(Cenník[[Názov]:[JC]],MATCH(I11,Cenník[Názov],0),3),0)</f>
        <v>0.28000000000000003</v>
      </c>
      <c r="L11" s="137">
        <f t="shared" si="1"/>
        <v>1.4000000000000001</v>
      </c>
      <c r="M11" s="129"/>
      <c r="N11" s="62">
        <f>IFERROR(INDEX(Cenník[[Názov]:[KódN]],MATCH(O11,Cenník[Názov],0),2),0)</f>
        <v>3075</v>
      </c>
      <c r="O11" s="134" t="s">
        <v>68</v>
      </c>
      <c r="P11" s="135">
        <v>6</v>
      </c>
      <c r="Q11" s="136">
        <f>IFERROR(INDEX(Cenník[[Názov]:[JC]],MATCH(O11,Cenník[Názov],0),3),0)</f>
        <v>0.28000000000000003</v>
      </c>
      <c r="R11" s="137">
        <f t="shared" si="2"/>
        <v>1.6800000000000002</v>
      </c>
      <c r="S11" s="129"/>
      <c r="T11" s="109"/>
      <c r="U11" s="119">
        <v>3066</v>
      </c>
      <c r="V11" s="120" t="s">
        <v>66</v>
      </c>
      <c r="W11" s="121">
        <v>0.31</v>
      </c>
      <c r="X11" s="132"/>
      <c r="Y11" s="133">
        <v>3295</v>
      </c>
      <c r="Z11" s="120" t="s">
        <v>164</v>
      </c>
      <c r="AA11" s="121">
        <v>1.25</v>
      </c>
      <c r="AB11" s="123"/>
      <c r="AC11" s="113" t="s">
        <v>512</v>
      </c>
      <c r="AD11" s="111"/>
      <c r="AE11" s="114"/>
      <c r="AF11" s="115"/>
      <c r="AG11" s="133">
        <v>3905</v>
      </c>
      <c r="AH11" s="120" t="s">
        <v>131</v>
      </c>
      <c r="AI11" s="121">
        <v>3.72</v>
      </c>
    </row>
    <row r="12" spans="1:35" ht="12.75" customHeight="1" x14ac:dyDescent="0.35">
      <c r="A12" s="64"/>
      <c r="B12" s="62">
        <f>IFERROR(INDEX(Cenník[[Názov]:[KódN]],MATCH(C12,Cenník[Názov],0),2),0)</f>
        <v>4961</v>
      </c>
      <c r="C12" s="134" t="s">
        <v>363</v>
      </c>
      <c r="D12" s="135">
        <v>1</v>
      </c>
      <c r="E12" s="136">
        <f>IFERROR(INDEX(Cenník[[Názov]:[JC]],MATCH(C12,Cenník[Názov],0),3),0)</f>
        <v>2.88</v>
      </c>
      <c r="F12" s="137">
        <f t="shared" si="0"/>
        <v>2.88</v>
      </c>
      <c r="G12" s="129"/>
      <c r="H12" s="62">
        <f>IFERROR(INDEX(Cenník[[Názov]:[KódN]],MATCH(I12,Cenník[Názov],0),2),0)</f>
        <v>3160</v>
      </c>
      <c r="I12" s="134" t="s">
        <v>104</v>
      </c>
      <c r="J12" s="135">
        <v>1</v>
      </c>
      <c r="K12" s="136">
        <f>IFERROR(INDEX(Cenník[[Názov]:[JC]],MATCH(I12,Cenník[Názov],0),3),0)</f>
        <v>0.25</v>
      </c>
      <c r="L12" s="137">
        <f t="shared" si="1"/>
        <v>0.25</v>
      </c>
      <c r="M12" s="129"/>
      <c r="N12" s="62">
        <f>IFERROR(INDEX(Cenník[[Názov]:[KódN]],MATCH(O12,Cenník[Názov],0),2),0)</f>
        <v>3160</v>
      </c>
      <c r="O12" s="134" t="s">
        <v>104</v>
      </c>
      <c r="P12" s="135">
        <v>1</v>
      </c>
      <c r="Q12" s="136">
        <f>IFERROR(INDEX(Cenník[[Názov]:[JC]],MATCH(O12,Cenník[Názov],0),3),0)</f>
        <v>0.25</v>
      </c>
      <c r="R12" s="137">
        <f t="shared" si="2"/>
        <v>0.25</v>
      </c>
      <c r="S12" s="129"/>
      <c r="T12" s="109"/>
      <c r="U12" s="119">
        <v>3075</v>
      </c>
      <c r="V12" s="120" t="s">
        <v>68</v>
      </c>
      <c r="W12" s="121">
        <v>0.28000000000000003</v>
      </c>
      <c r="X12" s="132"/>
      <c r="Y12" s="133">
        <v>3296</v>
      </c>
      <c r="Z12" s="120" t="s">
        <v>166</v>
      </c>
      <c r="AA12" s="121">
        <v>2.0299999999999998</v>
      </c>
      <c r="AB12" s="123"/>
      <c r="AC12" s="119">
        <v>4508</v>
      </c>
      <c r="AD12" s="120" t="s">
        <v>431</v>
      </c>
      <c r="AE12" s="121">
        <v>0.85</v>
      </c>
      <c r="AF12" s="115"/>
      <c r="AG12" s="133">
        <v>3895</v>
      </c>
      <c r="AH12" s="120" t="s">
        <v>133</v>
      </c>
      <c r="AI12" s="121">
        <v>2.72</v>
      </c>
    </row>
    <row r="13" spans="1:35" ht="12.75" customHeight="1" x14ac:dyDescent="0.35">
      <c r="A13" s="64"/>
      <c r="B13" s="62">
        <f>IFERROR(INDEX(Cenník[[Názov]:[KódN]],MATCH(C13,Cenník[Názov],0),2),0)</f>
        <v>4516</v>
      </c>
      <c r="C13" s="134" t="s">
        <v>435</v>
      </c>
      <c r="D13" s="135">
        <v>1</v>
      </c>
      <c r="E13" s="136">
        <f>IFERROR(INDEX(Cenník[[Názov]:[JC]],MATCH(C13,Cenník[Názov],0),3),0)</f>
        <v>1.52</v>
      </c>
      <c r="F13" s="137">
        <f t="shared" si="0"/>
        <v>1.52</v>
      </c>
      <c r="G13" s="129"/>
      <c r="H13" s="62">
        <f>IFERROR(INDEX(Cenník[[Názov]:[KódN]],MATCH(I13,Cenník[Názov],0),2),0)</f>
        <v>3280</v>
      </c>
      <c r="I13" s="134" t="s">
        <v>150</v>
      </c>
      <c r="J13" s="135">
        <v>1</v>
      </c>
      <c r="K13" s="136">
        <f>IFERROR(INDEX(Cenník[[Názov]:[JC]],MATCH(I13,Cenník[Názov],0),3),0)</f>
        <v>1.1200000000000001</v>
      </c>
      <c r="L13" s="137">
        <f t="shared" si="1"/>
        <v>1.1200000000000001</v>
      </c>
      <c r="M13" s="129"/>
      <c r="N13" s="62">
        <f>IFERROR(INDEX(Cenník[[Názov]:[KódN]],MATCH(O13,Cenník[Názov],0),2),0)</f>
        <v>3280</v>
      </c>
      <c r="O13" s="134" t="s">
        <v>150</v>
      </c>
      <c r="P13" s="135">
        <v>1</v>
      </c>
      <c r="Q13" s="136">
        <f>IFERROR(INDEX(Cenník[[Názov]:[JC]],MATCH(O13,Cenník[Názov],0),3),0)</f>
        <v>1.1200000000000001</v>
      </c>
      <c r="R13" s="137">
        <f t="shared" si="2"/>
        <v>1.1200000000000001</v>
      </c>
      <c r="S13" s="129"/>
      <c r="T13" s="109"/>
      <c r="U13" s="119">
        <v>3085</v>
      </c>
      <c r="V13" s="120" t="s">
        <v>70</v>
      </c>
      <c r="W13" s="121">
        <v>0.4</v>
      </c>
      <c r="X13" s="122"/>
      <c r="Y13" s="133">
        <v>3291</v>
      </c>
      <c r="Z13" s="120" t="s">
        <v>156</v>
      </c>
      <c r="AA13" s="121">
        <v>4.09</v>
      </c>
      <c r="AB13" s="123"/>
      <c r="AC13" s="133">
        <v>4509</v>
      </c>
      <c r="AD13" s="120" t="s">
        <v>443</v>
      </c>
      <c r="AE13" s="121">
        <v>0.37</v>
      </c>
      <c r="AF13" s="115"/>
      <c r="AG13" s="113" t="s">
        <v>513</v>
      </c>
      <c r="AH13" s="111"/>
      <c r="AI13" s="114"/>
    </row>
    <row r="14" spans="1:35" ht="12.75" customHeight="1" x14ac:dyDescent="0.35">
      <c r="A14" s="64"/>
      <c r="B14" s="62">
        <f>IFERROR(INDEX(Cenník[[Názov]:[KódN]],MATCH(C14,Cenník[Názov],0),2),0)</f>
        <v>3910</v>
      </c>
      <c r="C14" s="134" t="s">
        <v>165</v>
      </c>
      <c r="D14" s="135">
        <v>1</v>
      </c>
      <c r="E14" s="136">
        <f>IFERROR(INDEX(Cenník[[Názov]:[JC]],MATCH(C14,Cenník[Názov],0),3),0)</f>
        <v>0.4</v>
      </c>
      <c r="F14" s="137">
        <f t="shared" si="0"/>
        <v>0.4</v>
      </c>
      <c r="G14" s="129"/>
      <c r="H14" s="62">
        <f>IFERROR(INDEX(Cenník[[Názov]:[KódN]],MATCH(I14,Cenník[Názov],0),2),0)</f>
        <v>3306</v>
      </c>
      <c r="I14" s="134" t="s">
        <v>178</v>
      </c>
      <c r="J14" s="135">
        <v>1</v>
      </c>
      <c r="K14" s="136">
        <f>IFERROR(INDEX(Cenník[[Názov]:[JC]],MATCH(I14,Cenník[Názov],0),3),0)</f>
        <v>1.26</v>
      </c>
      <c r="L14" s="137">
        <f t="shared" si="1"/>
        <v>1.26</v>
      </c>
      <c r="M14" s="129"/>
      <c r="N14" s="62">
        <f>IFERROR(INDEX(Cenník[[Názov]:[KódN]],MATCH(O14,Cenník[Názov],0),2),0)</f>
        <v>3306</v>
      </c>
      <c r="O14" s="134" t="s">
        <v>178</v>
      </c>
      <c r="P14" s="135">
        <v>1</v>
      </c>
      <c r="Q14" s="136">
        <f>IFERROR(INDEX(Cenník[[Názov]:[JC]],MATCH(O14,Cenník[Názov],0),3),0)</f>
        <v>1.26</v>
      </c>
      <c r="R14" s="137">
        <f t="shared" si="2"/>
        <v>1.26</v>
      </c>
      <c r="S14" s="129"/>
      <c r="T14" s="109"/>
      <c r="U14" s="119">
        <v>3095</v>
      </c>
      <c r="V14" s="120" t="s">
        <v>74</v>
      </c>
      <c r="W14" s="121">
        <v>0.36</v>
      </c>
      <c r="X14" s="132"/>
      <c r="Y14" s="133">
        <v>3292</v>
      </c>
      <c r="Z14" s="120" t="s">
        <v>158</v>
      </c>
      <c r="AA14" s="121">
        <v>2.1</v>
      </c>
      <c r="AB14" s="123"/>
      <c r="AC14" s="133">
        <v>4513</v>
      </c>
      <c r="AD14" s="120" t="s">
        <v>447</v>
      </c>
      <c r="AE14" s="121">
        <v>1.1200000000000001</v>
      </c>
      <c r="AF14" s="115"/>
      <c r="AG14" s="119">
        <v>3835</v>
      </c>
      <c r="AH14" s="120" t="s">
        <v>125</v>
      </c>
      <c r="AI14" s="121">
        <v>4.9400000000000004</v>
      </c>
    </row>
    <row r="15" spans="1:35" ht="12.75" customHeight="1" x14ac:dyDescent="0.35">
      <c r="A15" s="64"/>
      <c r="B15" s="62">
        <f>IFERROR(INDEX(Cenník[[Názov]:[KódN]],MATCH(C15,Cenník[Názov],0),2),0)</f>
        <v>4300</v>
      </c>
      <c r="C15" s="134" t="s">
        <v>240</v>
      </c>
      <c r="D15" s="135">
        <v>1</v>
      </c>
      <c r="E15" s="136">
        <f>IFERROR(INDEX(Cenník[[Názov]:[JC]],MATCH(C15,Cenník[Názov],0),3),0)</f>
        <v>1.84</v>
      </c>
      <c r="F15" s="137">
        <f t="shared" si="0"/>
        <v>1.84</v>
      </c>
      <c r="G15" s="129"/>
      <c r="H15" s="62">
        <f>IFERROR(INDEX(Cenník[[Názov]:[KódN]],MATCH(I15,Cenník[Názov],0),2),0)</f>
        <v>3325</v>
      </c>
      <c r="I15" s="134" t="s">
        <v>206</v>
      </c>
      <c r="J15" s="135">
        <v>1</v>
      </c>
      <c r="K15" s="136">
        <f>IFERROR(INDEX(Cenník[[Názov]:[JC]],MATCH(I15,Cenník[Názov],0),3),0)</f>
        <v>1.86</v>
      </c>
      <c r="L15" s="137">
        <f t="shared" si="1"/>
        <v>1.86</v>
      </c>
      <c r="M15" s="129"/>
      <c r="N15" s="62">
        <f>IFERROR(INDEX(Cenník[[Názov]:[KódN]],MATCH(O15,Cenník[Názov],0),2),0)</f>
        <v>3325</v>
      </c>
      <c r="O15" s="134" t="s">
        <v>206</v>
      </c>
      <c r="P15" s="135">
        <v>1</v>
      </c>
      <c r="Q15" s="136">
        <f>IFERROR(INDEX(Cenník[[Názov]:[JC]],MATCH(O15,Cenník[Názov],0),3),0)</f>
        <v>1.86</v>
      </c>
      <c r="R15" s="137">
        <f t="shared" si="2"/>
        <v>1.86</v>
      </c>
      <c r="S15" s="129"/>
      <c r="T15" s="109"/>
      <c r="U15" s="119">
        <v>3100</v>
      </c>
      <c r="V15" s="120" t="s">
        <v>76</v>
      </c>
      <c r="W15" s="121">
        <v>0.36</v>
      </c>
      <c r="X15" s="132"/>
      <c r="Y15" s="133">
        <v>3297</v>
      </c>
      <c r="Z15" s="120" t="s">
        <v>168</v>
      </c>
      <c r="AA15" s="121">
        <v>2.54</v>
      </c>
      <c r="AB15" s="123"/>
      <c r="AC15" s="133">
        <v>4514</v>
      </c>
      <c r="AD15" s="120" t="s">
        <v>433</v>
      </c>
      <c r="AE15" s="121">
        <v>0.4</v>
      </c>
      <c r="AF15" s="115"/>
      <c r="AG15" s="119">
        <v>3840</v>
      </c>
      <c r="AH15" s="120" t="s">
        <v>123</v>
      </c>
      <c r="AI15" s="121">
        <v>7.8</v>
      </c>
    </row>
    <row r="16" spans="1:35" ht="12.75" customHeight="1" x14ac:dyDescent="0.35">
      <c r="A16" s="64"/>
      <c r="B16" s="62">
        <f>IFERROR(INDEX(Cenník[[Názov]:[KódN]],MATCH(C16,Cenník[Názov],0),2),0)</f>
        <v>4449</v>
      </c>
      <c r="C16" s="134" t="s">
        <v>223</v>
      </c>
      <c r="D16" s="135">
        <v>1</v>
      </c>
      <c r="E16" s="136">
        <f>IFERROR(INDEX(Cenník[[Názov]:[JC]],MATCH(C16,Cenník[Názov],0),3),0)</f>
        <v>1.78</v>
      </c>
      <c r="F16" s="137">
        <f t="shared" si="0"/>
        <v>1.78</v>
      </c>
      <c r="G16" s="129"/>
      <c r="H16" s="62">
        <f>IFERROR(INDEX(Cenník[[Názov]:[KódN]],MATCH(I16,Cenník[Názov],0),2),0)</f>
        <v>3330</v>
      </c>
      <c r="I16" s="134" t="s">
        <v>208</v>
      </c>
      <c r="J16" s="135">
        <v>2</v>
      </c>
      <c r="K16" s="136">
        <f>IFERROR(INDEX(Cenník[[Názov]:[JC]],MATCH(I16,Cenník[Názov],0),3),0)</f>
        <v>1.1000000000000001</v>
      </c>
      <c r="L16" s="137">
        <f t="shared" si="1"/>
        <v>2.2000000000000002</v>
      </c>
      <c r="M16" s="129"/>
      <c r="N16" s="62">
        <f>IFERROR(INDEX(Cenník[[Názov]:[KódN]],MATCH(O16,Cenník[Názov],0),2),0)</f>
        <v>3330</v>
      </c>
      <c r="O16" s="134" t="s">
        <v>208</v>
      </c>
      <c r="P16" s="135">
        <v>2</v>
      </c>
      <c r="Q16" s="136">
        <f>IFERROR(INDEX(Cenník[[Názov]:[JC]],MATCH(O16,Cenník[Názov],0),3),0)</f>
        <v>1.1000000000000001</v>
      </c>
      <c r="R16" s="137">
        <f t="shared" si="2"/>
        <v>2.2000000000000002</v>
      </c>
      <c r="S16" s="129"/>
      <c r="T16" s="109"/>
      <c r="U16" s="119">
        <v>3110</v>
      </c>
      <c r="V16" s="120" t="s">
        <v>78</v>
      </c>
      <c r="W16" s="121">
        <v>0.36</v>
      </c>
      <c r="X16" s="132"/>
      <c r="Y16" s="133">
        <v>3298</v>
      </c>
      <c r="Z16" s="120" t="s">
        <v>170</v>
      </c>
      <c r="AA16" s="121">
        <v>11.96</v>
      </c>
      <c r="AB16" s="123"/>
      <c r="AC16" s="133">
        <v>4512</v>
      </c>
      <c r="AD16" s="120" t="s">
        <v>445</v>
      </c>
      <c r="AE16" s="121">
        <v>0.76</v>
      </c>
      <c r="AF16" s="115"/>
      <c r="AG16" s="113" t="s">
        <v>514</v>
      </c>
      <c r="AH16" s="111"/>
      <c r="AI16" s="114"/>
    </row>
    <row r="17" spans="1:35" ht="12.75" customHeight="1" x14ac:dyDescent="0.35">
      <c r="A17" s="64"/>
      <c r="B17" s="62">
        <f>IFERROR(INDEX(Cenník[[Názov]:[KódN]],MATCH(C17,Cenník[Názov],0),2),0)</f>
        <v>0</v>
      </c>
      <c r="C17" s="140"/>
      <c r="D17" s="135"/>
      <c r="E17" s="136">
        <f>IFERROR(INDEX(Cenník[[Názov]:[JC]],MATCH(C17,Cenník[Názov],0),3),0)</f>
        <v>0</v>
      </c>
      <c r="F17" s="137">
        <f t="shared" si="0"/>
        <v>0</v>
      </c>
      <c r="G17" s="129"/>
      <c r="H17" s="62">
        <f>IFERROR(INDEX(Cenník[[Názov]:[KódN]],MATCH(I17,Cenník[Názov],0),2),0)</f>
        <v>3820</v>
      </c>
      <c r="I17" s="134" t="s">
        <v>265</v>
      </c>
      <c r="J17" s="135">
        <v>1</v>
      </c>
      <c r="K17" s="136">
        <f>IFERROR(INDEX(Cenník[[Názov]:[JC]],MATCH(I17,Cenník[Názov],0),3),0)</f>
        <v>1.86</v>
      </c>
      <c r="L17" s="137">
        <f t="shared" si="1"/>
        <v>1.86</v>
      </c>
      <c r="M17" s="129"/>
      <c r="N17" s="62">
        <f>IFERROR(INDEX(Cenník[[Názov]:[KódN]],MATCH(O17,Cenník[Názov],0),2),0)</f>
        <v>3820</v>
      </c>
      <c r="O17" s="134" t="s">
        <v>265</v>
      </c>
      <c r="P17" s="135">
        <v>1</v>
      </c>
      <c r="Q17" s="136">
        <f>IFERROR(INDEX(Cenník[[Názov]:[JC]],MATCH(O17,Cenník[Názov],0),3),0)</f>
        <v>1.86</v>
      </c>
      <c r="R17" s="137">
        <f t="shared" si="2"/>
        <v>1.86</v>
      </c>
      <c r="S17" s="129"/>
      <c r="T17" s="109"/>
      <c r="U17" s="119">
        <v>3120</v>
      </c>
      <c r="V17" s="120" t="s">
        <v>80</v>
      </c>
      <c r="W17" s="121">
        <v>0.36</v>
      </c>
      <c r="X17" s="132"/>
      <c r="Y17" s="133">
        <v>3299</v>
      </c>
      <c r="Z17" s="120" t="s">
        <v>172</v>
      </c>
      <c r="AA17" s="121">
        <v>7.04</v>
      </c>
      <c r="AB17" s="123"/>
      <c r="AC17" s="133">
        <v>4515</v>
      </c>
      <c r="AD17" s="120" t="s">
        <v>437</v>
      </c>
      <c r="AE17" s="121">
        <v>0.96</v>
      </c>
      <c r="AF17" s="115"/>
      <c r="AG17" s="119">
        <v>3902</v>
      </c>
      <c r="AH17" s="120" t="s">
        <v>337</v>
      </c>
      <c r="AI17" s="121">
        <v>15.2</v>
      </c>
    </row>
    <row r="18" spans="1:35" ht="12.75" customHeight="1" x14ac:dyDescent="0.35">
      <c r="A18" s="64"/>
      <c r="B18" s="62">
        <f>IFERROR(INDEX(Cenník[[Názov]:[KódN]],MATCH(C18,Cenník[Názov],0),2),0)</f>
        <v>0</v>
      </c>
      <c r="C18" s="134"/>
      <c r="D18" s="135"/>
      <c r="E18" s="136">
        <f>IFERROR(INDEX(Cenník[[Názov]:[JC]],MATCH(C18,Cenník[Názov],0),3),0)</f>
        <v>0</v>
      </c>
      <c r="F18" s="137">
        <f t="shared" si="0"/>
        <v>0</v>
      </c>
      <c r="G18" s="129"/>
      <c r="H18" s="62">
        <f>IFERROR(INDEX(Cenník[[Názov]:[KódN]],MATCH(I18,Cenník[Názov],0),2),0)</f>
        <v>3830</v>
      </c>
      <c r="I18" s="134" t="s">
        <v>274</v>
      </c>
      <c r="J18" s="135">
        <v>1</v>
      </c>
      <c r="K18" s="136">
        <f>IFERROR(INDEX(Cenník[[Názov]:[JC]],MATCH(I18,Cenník[Názov],0),3),0)</f>
        <v>1.3</v>
      </c>
      <c r="L18" s="137">
        <f t="shared" si="1"/>
        <v>1.3</v>
      </c>
      <c r="M18" s="129"/>
      <c r="N18" s="62">
        <f>IFERROR(INDEX(Cenník[[Názov]:[KódN]],MATCH(O18,Cenník[Názov],0),2),0)</f>
        <v>3830</v>
      </c>
      <c r="O18" s="134" t="s">
        <v>274</v>
      </c>
      <c r="P18" s="135">
        <v>1</v>
      </c>
      <c r="Q18" s="136">
        <f>IFERROR(INDEX(Cenník[[Názov]:[JC]],MATCH(O18,Cenník[Názov],0),3),0)</f>
        <v>1.3</v>
      </c>
      <c r="R18" s="137">
        <f t="shared" si="2"/>
        <v>1.3</v>
      </c>
      <c r="S18" s="129"/>
      <c r="T18" s="109"/>
      <c r="U18" s="119">
        <v>3121</v>
      </c>
      <c r="V18" s="120" t="s">
        <v>82</v>
      </c>
      <c r="W18" s="121">
        <v>0.38</v>
      </c>
      <c r="X18" s="132"/>
      <c r="Y18" s="133">
        <v>3300</v>
      </c>
      <c r="Z18" s="120" t="s">
        <v>174</v>
      </c>
      <c r="AA18" s="121">
        <v>1.8</v>
      </c>
      <c r="AB18" s="123"/>
      <c r="AC18" s="133">
        <v>4510</v>
      </c>
      <c r="AD18" s="120" t="s">
        <v>441</v>
      </c>
      <c r="AE18" s="121">
        <v>0.91</v>
      </c>
      <c r="AF18" s="115"/>
      <c r="AG18" s="133">
        <v>3903</v>
      </c>
      <c r="AH18" s="120" t="s">
        <v>121</v>
      </c>
      <c r="AI18" s="121">
        <v>5.3199999999999994</v>
      </c>
    </row>
    <row r="19" spans="1:35" ht="12.75" customHeight="1" x14ac:dyDescent="0.35">
      <c r="A19" s="64"/>
      <c r="B19" s="62">
        <f>IFERROR(INDEX(Cenník[[Názov]:[KódN]],MATCH(C19,Cenník[Názov],0),2),0)</f>
        <v>0</v>
      </c>
      <c r="C19" s="134"/>
      <c r="D19" s="135"/>
      <c r="E19" s="136">
        <f>IFERROR(INDEX(Cenník[[Názov]:[JC]],MATCH(C19,Cenník[Názov],0),3),0)</f>
        <v>0</v>
      </c>
      <c r="F19" s="137">
        <f t="shared" si="0"/>
        <v>0</v>
      </c>
      <c r="G19" s="129"/>
      <c r="H19" s="62">
        <f>IFERROR(INDEX(Cenník[[Názov]:[KódN]],MATCH(I19,Cenník[Názov],0),2),0)</f>
        <v>4003</v>
      </c>
      <c r="I19" s="140" t="s">
        <v>380</v>
      </c>
      <c r="J19" s="135">
        <v>1</v>
      </c>
      <c r="K19" s="136">
        <f>IFERROR(INDEX(Cenník[[Názov]:[JC]],MATCH(I19,Cenník[Názov],0),3),0)</f>
        <v>0.95</v>
      </c>
      <c r="L19" s="137">
        <f t="shared" si="1"/>
        <v>0.95</v>
      </c>
      <c r="M19" s="129"/>
      <c r="N19" s="62">
        <f>IFERROR(INDEX(Cenník[[Názov]:[KódN]],MATCH(O19,Cenník[Názov],0),2),0)</f>
        <v>4003</v>
      </c>
      <c r="O19" s="134" t="s">
        <v>380</v>
      </c>
      <c r="P19" s="135">
        <v>1</v>
      </c>
      <c r="Q19" s="136">
        <f>IFERROR(INDEX(Cenník[[Názov]:[JC]],MATCH(O19,Cenník[Názov],0),3),0)</f>
        <v>0.95</v>
      </c>
      <c r="R19" s="137">
        <f t="shared" si="2"/>
        <v>0.95</v>
      </c>
      <c r="S19" s="129"/>
      <c r="T19" s="109"/>
      <c r="U19" s="119">
        <v>3122</v>
      </c>
      <c r="V19" s="120" t="s">
        <v>84</v>
      </c>
      <c r="W19" s="121">
        <v>0.61</v>
      </c>
      <c r="X19" s="132"/>
      <c r="Y19" s="110" t="s">
        <v>515</v>
      </c>
      <c r="Z19" s="111"/>
      <c r="AA19" s="112"/>
      <c r="AB19" s="123"/>
      <c r="AC19" s="133">
        <v>4516</v>
      </c>
      <c r="AD19" s="120" t="s">
        <v>435</v>
      </c>
      <c r="AE19" s="121">
        <v>1.52</v>
      </c>
      <c r="AF19" s="115"/>
      <c r="AG19" s="113" t="s">
        <v>516</v>
      </c>
      <c r="AH19" s="111"/>
      <c r="AI19" s="114"/>
    </row>
    <row r="20" spans="1:35" ht="12.75" customHeight="1" x14ac:dyDescent="0.35">
      <c r="A20" s="64"/>
      <c r="B20" s="62">
        <f>IFERROR(INDEX(Cenník[[Názov]:[KódN]],MATCH(C20,Cenník[Názov],0),2),0)</f>
        <v>0</v>
      </c>
      <c r="C20" s="134"/>
      <c r="D20" s="135"/>
      <c r="E20" s="136">
        <f>IFERROR(INDEX(Cenník[[Názov]:[JC]],MATCH(C20,Cenník[Názov],0),3),0)</f>
        <v>0</v>
      </c>
      <c r="F20" s="137">
        <f t="shared" si="0"/>
        <v>0</v>
      </c>
      <c r="G20" s="129"/>
      <c r="H20" s="62">
        <f>IFERROR(INDEX(Cenník[[Názov]:[KódN]],MATCH(I20,Cenník[Názov],0),2),0)</f>
        <v>3885</v>
      </c>
      <c r="I20" s="134" t="s">
        <v>107</v>
      </c>
      <c r="J20" s="135">
        <v>1</v>
      </c>
      <c r="K20" s="136">
        <f>IFERROR(INDEX(Cenník[[Názov]:[JC]],MATCH(I20,Cenník[Názov],0),3),0)</f>
        <v>0.16</v>
      </c>
      <c r="L20" s="137">
        <f t="shared" si="1"/>
        <v>0.16</v>
      </c>
      <c r="M20" s="129"/>
      <c r="N20" s="62">
        <f>IFERROR(INDEX(Cenník[[Názov]:[KódN]],MATCH(O20,Cenník[Názov],0),2),0)</f>
        <v>3885</v>
      </c>
      <c r="O20" s="134" t="s">
        <v>107</v>
      </c>
      <c r="P20" s="141">
        <v>1</v>
      </c>
      <c r="Q20" s="136">
        <f>IFERROR(INDEX(Cenník[[Názov]:[JC]],MATCH(O20,Cenník[Názov],0),3),0)</f>
        <v>0.16</v>
      </c>
      <c r="R20" s="137">
        <f t="shared" si="2"/>
        <v>0.16</v>
      </c>
      <c r="S20" s="129"/>
      <c r="T20" s="109"/>
      <c r="U20" s="119">
        <v>3125</v>
      </c>
      <c r="V20" s="120" t="s">
        <v>86</v>
      </c>
      <c r="W20" s="121">
        <v>0.54</v>
      </c>
      <c r="X20" s="122"/>
      <c r="Y20" s="119">
        <v>3365</v>
      </c>
      <c r="Z20" s="120" t="s">
        <v>117</v>
      </c>
      <c r="AA20" s="121">
        <v>0.62</v>
      </c>
      <c r="AB20" s="123"/>
      <c r="AC20" s="119">
        <v>4511</v>
      </c>
      <c r="AD20" s="120" t="s">
        <v>439</v>
      </c>
      <c r="AE20" s="121">
        <v>1.31</v>
      </c>
      <c r="AF20" s="115"/>
      <c r="AG20" s="133">
        <v>3841</v>
      </c>
      <c r="AH20" s="120" t="s">
        <v>286</v>
      </c>
      <c r="AI20" s="121">
        <v>0.68</v>
      </c>
    </row>
    <row r="21" spans="1:35" ht="12.75" customHeight="1" x14ac:dyDescent="0.35">
      <c r="A21" s="64"/>
      <c r="B21" s="62">
        <f>IFERROR(INDEX(Cenník[[Názov]:[KódN]],MATCH(C21,Cenník[Názov],0),2),0)</f>
        <v>0</v>
      </c>
      <c r="C21" s="134"/>
      <c r="D21" s="135"/>
      <c r="E21" s="136">
        <f>IFERROR(INDEX(Cenník[[Názov]:[JC]],MATCH(C21,Cenník[Názov],0),3),0)</f>
        <v>0</v>
      </c>
      <c r="F21" s="137">
        <f t="shared" si="0"/>
        <v>0</v>
      </c>
      <c r="G21" s="129"/>
      <c r="H21" s="62">
        <f>IFERROR(INDEX(Cenník[[Názov]:[KódN]],MATCH(I21,Cenník[Názov],0),2),0)</f>
        <v>4515</v>
      </c>
      <c r="I21" s="134" t="s">
        <v>437</v>
      </c>
      <c r="J21" s="135">
        <v>1</v>
      </c>
      <c r="K21" s="136">
        <f>IFERROR(INDEX(Cenník[[Názov]:[JC]],MATCH(I21,Cenník[Názov],0),3),0)</f>
        <v>0.96</v>
      </c>
      <c r="L21" s="137">
        <f t="shared" si="1"/>
        <v>0.96</v>
      </c>
      <c r="M21" s="129"/>
      <c r="N21" s="62">
        <f>IFERROR(INDEX(Cenník[[Názov]:[KódN]],MATCH(O21,Cenník[Názov],0),2),0)</f>
        <v>4514</v>
      </c>
      <c r="O21" s="134" t="s">
        <v>433</v>
      </c>
      <c r="P21" s="141">
        <v>1</v>
      </c>
      <c r="Q21" s="136">
        <f>IFERROR(INDEX(Cenník[[Názov]:[JC]],MATCH(O21,Cenník[Názov],0),3),0)</f>
        <v>0.4</v>
      </c>
      <c r="R21" s="137">
        <f t="shared" si="2"/>
        <v>0.4</v>
      </c>
      <c r="S21" s="129"/>
      <c r="T21" s="109"/>
      <c r="U21" s="119">
        <v>3130</v>
      </c>
      <c r="V21" s="120" t="s">
        <v>88</v>
      </c>
      <c r="W21" s="121">
        <v>0.54</v>
      </c>
      <c r="X21" s="132"/>
      <c r="Y21" s="133">
        <v>3360</v>
      </c>
      <c r="Z21" s="120" t="s">
        <v>115</v>
      </c>
      <c r="AA21" s="121">
        <v>0.62</v>
      </c>
      <c r="AB21" s="123"/>
      <c r="AC21" s="113" t="s">
        <v>517</v>
      </c>
      <c r="AD21" s="111"/>
      <c r="AE21" s="114"/>
      <c r="AF21" s="142"/>
      <c r="AG21" s="133">
        <v>3843</v>
      </c>
      <c r="AH21" s="120" t="s">
        <v>290</v>
      </c>
      <c r="AI21" s="121">
        <v>0.7</v>
      </c>
    </row>
    <row r="22" spans="1:35" ht="12.75" customHeight="1" x14ac:dyDescent="0.35">
      <c r="A22" s="64"/>
      <c r="B22" s="62">
        <f>IFERROR(INDEX(Cenník[[Názov]:[KódN]],MATCH(C22,Cenník[Názov],0),2),0)</f>
        <v>0</v>
      </c>
      <c r="C22" s="134"/>
      <c r="D22" s="135"/>
      <c r="E22" s="136">
        <f>IFERROR(INDEX(Cenník[[Názov]:[JC]],MATCH(C22,Cenník[Názov],0),3),0)</f>
        <v>0</v>
      </c>
      <c r="F22" s="137">
        <f t="shared" si="0"/>
        <v>0</v>
      </c>
      <c r="G22" s="129"/>
      <c r="H22" s="62">
        <f>IFERROR(INDEX(Cenník[[Názov]:[KódN]],MATCH(I22,Cenník[Názov],0),2),0)</f>
        <v>3912</v>
      </c>
      <c r="I22" s="134" t="s">
        <v>169</v>
      </c>
      <c r="J22" s="135">
        <v>1</v>
      </c>
      <c r="K22" s="136">
        <f>IFERROR(INDEX(Cenník[[Názov]:[JC]],MATCH(I22,Cenník[Názov],0),3),0)</f>
        <v>0.2</v>
      </c>
      <c r="L22" s="137">
        <f t="shared" si="1"/>
        <v>0.2</v>
      </c>
      <c r="M22" s="129"/>
      <c r="N22" s="62">
        <f>IFERROR(INDEX(Cenník[[Názov]:[KódN]],MATCH(O22,Cenník[Názov],0),2),0)</f>
        <v>3912</v>
      </c>
      <c r="O22" s="134" t="s">
        <v>169</v>
      </c>
      <c r="P22" s="141">
        <v>1</v>
      </c>
      <c r="Q22" s="136">
        <f>IFERROR(INDEX(Cenník[[Názov]:[JC]],MATCH(O22,Cenník[Názov],0),3),0)</f>
        <v>0.2</v>
      </c>
      <c r="R22" s="137">
        <f t="shared" si="2"/>
        <v>0.2</v>
      </c>
      <c r="S22" s="129"/>
      <c r="T22" s="109"/>
      <c r="U22" s="119">
        <v>3135</v>
      </c>
      <c r="V22" s="120" t="s">
        <v>90</v>
      </c>
      <c r="W22" s="121">
        <v>0.54</v>
      </c>
      <c r="X22" s="132"/>
      <c r="Y22" s="119">
        <v>3370</v>
      </c>
      <c r="Z22" s="120" t="s">
        <v>119</v>
      </c>
      <c r="AA22" s="121">
        <v>0.62</v>
      </c>
      <c r="AB22" s="123"/>
      <c r="AC22" s="119">
        <v>4152</v>
      </c>
      <c r="AD22" s="120" t="s">
        <v>425</v>
      </c>
      <c r="AE22" s="121">
        <v>0.53</v>
      </c>
      <c r="AF22" s="142"/>
      <c r="AG22" s="133">
        <v>3845</v>
      </c>
      <c r="AH22" s="120" t="s">
        <v>292</v>
      </c>
      <c r="AI22" s="121">
        <v>0.82</v>
      </c>
    </row>
    <row r="23" spans="1:35" ht="12.75" customHeight="1" x14ac:dyDescent="0.35">
      <c r="A23" s="64"/>
      <c r="B23" s="62">
        <f>IFERROR(INDEX(Cenník[[Názov]:[KódN]],MATCH(C23,Cenník[Názov],0),2),0)</f>
        <v>0</v>
      </c>
      <c r="C23" s="134"/>
      <c r="D23" s="135"/>
      <c r="E23" s="136">
        <f>IFERROR(INDEX(Cenník[[Názov]:[JC]],MATCH(C23,Cenník[Názov],0),3),0)</f>
        <v>0</v>
      </c>
      <c r="F23" s="137">
        <f t="shared" si="0"/>
        <v>0</v>
      </c>
      <c r="G23" s="129"/>
      <c r="H23" s="62">
        <f>IFERROR(INDEX(Cenník[[Názov]:[KódN]],MATCH(I23,Cenník[Názov],0),2),0)</f>
        <v>0</v>
      </c>
      <c r="I23" s="134"/>
      <c r="J23" s="141"/>
      <c r="K23" s="136">
        <f>IFERROR(INDEX(Cenník[[Názov]:[JC]],MATCH(I23,Cenník[Názov],0),3),0)</f>
        <v>0</v>
      </c>
      <c r="L23" s="137">
        <f t="shared" si="1"/>
        <v>0</v>
      </c>
      <c r="M23" s="129"/>
      <c r="N23" s="62">
        <f>IFERROR(INDEX(Cenník[[Názov]:[KódN]],MATCH(O23,Cenník[Názov],0),2),0)</f>
        <v>0</v>
      </c>
      <c r="O23" s="134"/>
      <c r="P23" s="135"/>
      <c r="Q23" s="136">
        <f>IFERROR(INDEX(Cenník[[Názov]:[JC]],MATCH(O23,Cenník[Názov],0),3),0)</f>
        <v>0</v>
      </c>
      <c r="R23" s="137">
        <f t="shared" si="2"/>
        <v>0</v>
      </c>
      <c r="S23" s="129"/>
      <c r="T23" s="109"/>
      <c r="U23" s="119">
        <v>3145</v>
      </c>
      <c r="V23" s="120" t="s">
        <v>92</v>
      </c>
      <c r="W23" s="121">
        <v>0.77</v>
      </c>
      <c r="X23" s="132"/>
      <c r="Y23" s="110" t="s">
        <v>518</v>
      </c>
      <c r="Z23" s="111"/>
      <c r="AA23" s="112"/>
      <c r="AB23" s="123"/>
      <c r="AC23" s="133">
        <v>4148</v>
      </c>
      <c r="AD23" s="120" t="s">
        <v>423</v>
      </c>
      <c r="AE23" s="121">
        <v>0.9</v>
      </c>
      <c r="AF23" s="142"/>
      <c r="AG23" s="133">
        <v>3850</v>
      </c>
      <c r="AH23" s="120" t="s">
        <v>302</v>
      </c>
      <c r="AI23" s="121">
        <v>0.9</v>
      </c>
    </row>
    <row r="24" spans="1:35" ht="12.75" customHeight="1" x14ac:dyDescent="0.35">
      <c r="A24" s="64"/>
      <c r="B24" s="62">
        <f>IFERROR(INDEX(Cenník[[Názov]:[KódN]],MATCH(C24,Cenník[Názov],0),2),0)</f>
        <v>0</v>
      </c>
      <c r="C24" s="134"/>
      <c r="D24" s="135"/>
      <c r="E24" s="136">
        <f>IFERROR(INDEX(Cenník[[Názov]:[JC]],MATCH(C24,Cenník[Názov],0),3),0)</f>
        <v>0</v>
      </c>
      <c r="F24" s="137">
        <f t="shared" si="0"/>
        <v>0</v>
      </c>
      <c r="G24" s="129"/>
      <c r="H24" s="62">
        <f>IFERROR(INDEX(Cenník[[Názov]:[KódN]],MATCH(I24,Cenník[Názov],0),2),0)</f>
        <v>0</v>
      </c>
      <c r="I24" s="134"/>
      <c r="J24" s="135"/>
      <c r="K24" s="136">
        <f>IFERROR(INDEX(Cenník[[Názov]:[JC]],MATCH(I24,Cenník[Názov],0),3),0)</f>
        <v>0</v>
      </c>
      <c r="L24" s="137">
        <f t="shared" si="1"/>
        <v>0</v>
      </c>
      <c r="M24" s="129"/>
      <c r="N24" s="62">
        <f>IFERROR(INDEX(Cenník[[Názov]:[KódN]],MATCH(O24,Cenník[Názov],0),2),0)</f>
        <v>0</v>
      </c>
      <c r="O24" s="134"/>
      <c r="P24" s="135"/>
      <c r="Q24" s="136">
        <f>IFERROR(INDEX(Cenník[[Názov]:[JC]],MATCH(O24,Cenník[Názov],0),3),0)</f>
        <v>0</v>
      </c>
      <c r="R24" s="137">
        <f t="shared" si="2"/>
        <v>0</v>
      </c>
      <c r="S24" s="129"/>
      <c r="T24" s="109"/>
      <c r="U24" s="119">
        <v>3150</v>
      </c>
      <c r="V24" s="120" t="s">
        <v>94</v>
      </c>
      <c r="W24" s="121">
        <v>0.77</v>
      </c>
      <c r="X24" s="132"/>
      <c r="Y24" s="119">
        <v>4785</v>
      </c>
      <c r="Z24" s="120" t="s">
        <v>349</v>
      </c>
      <c r="AA24" s="121">
        <v>0.13</v>
      </c>
      <c r="AB24" s="123"/>
      <c r="AC24" s="133">
        <v>4070</v>
      </c>
      <c r="AD24" s="120" t="s">
        <v>421</v>
      </c>
      <c r="AE24" s="121">
        <v>1.43</v>
      </c>
      <c r="AF24" s="142"/>
      <c r="AG24" s="133">
        <v>3851</v>
      </c>
      <c r="AH24" s="120" t="s">
        <v>304</v>
      </c>
      <c r="AI24" s="121">
        <v>1.02</v>
      </c>
    </row>
    <row r="25" spans="1:35" ht="12.75" customHeight="1" x14ac:dyDescent="0.35">
      <c r="A25" s="64"/>
      <c r="B25" s="62">
        <f>IFERROR(INDEX(Cenník[[Názov]:[KódN]],MATCH(C25,Cenník[Názov],0),2),0)</f>
        <v>0</v>
      </c>
      <c r="C25" s="134"/>
      <c r="D25" s="135"/>
      <c r="E25" s="136">
        <f>IFERROR(INDEX(Cenník[[Názov]:[JC]],MATCH(C25,Cenník[Názov],0),3),0)</f>
        <v>0</v>
      </c>
      <c r="F25" s="137">
        <f t="shared" si="0"/>
        <v>0</v>
      </c>
      <c r="G25" s="129"/>
      <c r="H25" s="62">
        <f>IFERROR(INDEX(Cenník[[Názov]:[KódN]],MATCH(I25,Cenník[Názov],0),2),0)</f>
        <v>0</v>
      </c>
      <c r="I25" s="134"/>
      <c r="J25" s="135"/>
      <c r="K25" s="136">
        <f>IFERROR(INDEX(Cenník[[Názov]:[JC]],MATCH(I25,Cenník[Názov],0),3),0)</f>
        <v>0</v>
      </c>
      <c r="L25" s="137">
        <f t="shared" si="1"/>
        <v>0</v>
      </c>
      <c r="M25" s="129"/>
      <c r="N25" s="62">
        <f>IFERROR(INDEX(Cenník[[Názov]:[KódN]],MATCH(O25,Cenník[Názov],0),2),0)</f>
        <v>0</v>
      </c>
      <c r="O25" s="134"/>
      <c r="P25" s="135"/>
      <c r="Q25" s="136">
        <f>IFERROR(INDEX(Cenník[[Názov]:[JC]],MATCH(O25,Cenník[Názov],0),3),0)</f>
        <v>0</v>
      </c>
      <c r="R25" s="137">
        <f t="shared" si="2"/>
        <v>0</v>
      </c>
      <c r="S25" s="129"/>
      <c r="T25" s="109"/>
      <c r="U25" s="119">
        <v>3155</v>
      </c>
      <c r="V25" s="120" t="s">
        <v>96</v>
      </c>
      <c r="W25" s="121">
        <v>0.77</v>
      </c>
      <c r="X25" s="122"/>
      <c r="Y25" s="119">
        <v>4784</v>
      </c>
      <c r="Z25" s="120" t="s">
        <v>350</v>
      </c>
      <c r="AA25" s="121">
        <v>7.0000000000000007E-2</v>
      </c>
      <c r="AB25" s="123"/>
      <c r="AC25" s="119">
        <v>4071</v>
      </c>
      <c r="AD25" s="120" t="s">
        <v>422</v>
      </c>
      <c r="AE25" s="121">
        <v>1.43</v>
      </c>
      <c r="AF25" s="142"/>
      <c r="AG25" s="133">
        <v>3854</v>
      </c>
      <c r="AH25" s="120" t="s">
        <v>308</v>
      </c>
      <c r="AI25" s="121">
        <v>1.1499999999999999</v>
      </c>
    </row>
    <row r="26" spans="1:35" ht="12.75" customHeight="1" x14ac:dyDescent="0.35">
      <c r="A26" s="64"/>
      <c r="B26" s="62">
        <f>IFERROR(INDEX(Cenník[[Názov]:[KódN]],MATCH(C26,Cenník[Názov],0),2),0)</f>
        <v>0</v>
      </c>
      <c r="C26" s="134"/>
      <c r="D26" s="135"/>
      <c r="E26" s="136">
        <f>IFERROR(INDEX(Cenník[[Názov]:[JC]],MATCH(C26,Cenník[Názov],0),3),0)</f>
        <v>0</v>
      </c>
      <c r="F26" s="137">
        <f t="shared" si="0"/>
        <v>0</v>
      </c>
      <c r="G26" s="129"/>
      <c r="H26" s="62">
        <f>IFERROR(INDEX(Cenník[[Názov]:[KódN]],MATCH(I26,Cenník[Názov],0),2),0)</f>
        <v>0</v>
      </c>
      <c r="I26" s="134"/>
      <c r="J26" s="135"/>
      <c r="K26" s="136">
        <f>IFERROR(INDEX(Cenník[[Názov]:[JC]],MATCH(I26,Cenník[Názov],0),3),0)</f>
        <v>0</v>
      </c>
      <c r="L26" s="137">
        <f t="shared" si="1"/>
        <v>0</v>
      </c>
      <c r="M26" s="129"/>
      <c r="N26" s="62">
        <f>IFERROR(INDEX(Cenník[[Názov]:[KódN]],MATCH(O26,Cenník[Názov],0),2),0)</f>
        <v>0</v>
      </c>
      <c r="O26" s="134"/>
      <c r="P26" s="135"/>
      <c r="Q26" s="136">
        <f>IFERROR(INDEX(Cenník[[Názov]:[JC]],MATCH(O26,Cenník[Názov],0),3),0)</f>
        <v>0</v>
      </c>
      <c r="R26" s="137">
        <f t="shared" si="2"/>
        <v>0</v>
      </c>
      <c r="S26" s="129"/>
      <c r="T26" s="109"/>
      <c r="U26" s="119">
        <v>3156</v>
      </c>
      <c r="V26" s="120" t="s">
        <v>98</v>
      </c>
      <c r="W26" s="121">
        <v>1.33</v>
      </c>
      <c r="X26" s="132"/>
      <c r="Y26" s="110" t="s">
        <v>519</v>
      </c>
      <c r="Z26" s="111"/>
      <c r="AA26" s="112"/>
      <c r="AB26" s="123"/>
      <c r="AC26" s="113" t="s">
        <v>520</v>
      </c>
      <c r="AD26" s="111"/>
      <c r="AE26" s="114"/>
      <c r="AF26" s="142"/>
      <c r="AG26" s="133">
        <v>3847</v>
      </c>
      <c r="AH26" s="120" t="s">
        <v>296</v>
      </c>
      <c r="AI26" s="121">
        <v>0.62</v>
      </c>
    </row>
    <row r="27" spans="1:35" ht="12.75" customHeight="1" x14ac:dyDescent="0.35">
      <c r="A27" s="64"/>
      <c r="B27" s="62">
        <f>IFERROR(INDEX(Cenník[[Názov]:[KódN]],MATCH(C27,Cenník[Názov],0),2),0)</f>
        <v>0</v>
      </c>
      <c r="C27" s="134"/>
      <c r="D27" s="135"/>
      <c r="E27" s="136">
        <f>IFERROR(INDEX(Cenník[[Názov]:[JC]],MATCH(C27,Cenník[Názov],0),3),0)</f>
        <v>0</v>
      </c>
      <c r="F27" s="137">
        <f t="shared" si="0"/>
        <v>0</v>
      </c>
      <c r="G27" s="129"/>
      <c r="H27" s="62">
        <f>IFERROR(INDEX(Cenník[[Názov]:[KódN]],MATCH(I27,Cenník[Názov],0),2),0)</f>
        <v>0</v>
      </c>
      <c r="I27" s="134"/>
      <c r="J27" s="135"/>
      <c r="K27" s="136">
        <f>IFERROR(INDEX(Cenník[[Názov]:[JC]],MATCH(I27,Cenník[Názov],0),3),0)</f>
        <v>0</v>
      </c>
      <c r="L27" s="137">
        <f t="shared" si="1"/>
        <v>0</v>
      </c>
      <c r="M27" s="129"/>
      <c r="N27" s="62">
        <f>IFERROR(INDEX(Cenník[[Názov]:[KódN]],MATCH(O27,Cenník[Názov],0),2),0)</f>
        <v>0</v>
      </c>
      <c r="O27" s="134"/>
      <c r="P27" s="135"/>
      <c r="Q27" s="136">
        <f>IFERROR(INDEX(Cenník[[Názov]:[JC]],MATCH(O27,Cenník[Názov],0),3),0)</f>
        <v>0</v>
      </c>
      <c r="R27" s="137">
        <f t="shared" si="2"/>
        <v>0</v>
      </c>
      <c r="S27" s="129"/>
      <c r="T27" s="109"/>
      <c r="U27" s="119">
        <v>3157</v>
      </c>
      <c r="V27" s="120" t="s">
        <v>100</v>
      </c>
      <c r="W27" s="121">
        <v>1.33</v>
      </c>
      <c r="X27" s="132"/>
      <c r="Y27" s="119">
        <v>3305</v>
      </c>
      <c r="Z27" s="120" t="s">
        <v>176</v>
      </c>
      <c r="AA27" s="121">
        <v>0.72</v>
      </c>
      <c r="AB27" s="123"/>
      <c r="AC27" s="119">
        <v>4030</v>
      </c>
      <c r="AD27" s="120" t="s">
        <v>410</v>
      </c>
      <c r="AE27" s="121">
        <v>0.28999999999999998</v>
      </c>
      <c r="AF27" s="142"/>
      <c r="AG27" s="133">
        <v>3848</v>
      </c>
      <c r="AH27" s="120" t="s">
        <v>298</v>
      </c>
      <c r="AI27" s="121">
        <v>0.6</v>
      </c>
    </row>
    <row r="28" spans="1:35" ht="12.75" customHeight="1" x14ac:dyDescent="0.35">
      <c r="A28" s="64"/>
      <c r="B28" s="62">
        <f>IFERROR(INDEX(Cenník[[Názov]:[KódN]],MATCH(C28,Cenník[Názov],0),2),0)</f>
        <v>0</v>
      </c>
      <c r="C28" s="134"/>
      <c r="D28" s="135"/>
      <c r="E28" s="136">
        <f>IFERROR(INDEX(Cenník[[Názov]:[JC]],MATCH(C28,Cenník[Názov],0),3),0)</f>
        <v>0</v>
      </c>
      <c r="F28" s="137">
        <f t="shared" si="0"/>
        <v>0</v>
      </c>
      <c r="G28" s="129"/>
      <c r="H28" s="62">
        <f>IFERROR(INDEX(Cenník[[Názov]:[KódN]],MATCH(I28,Cenník[Názov],0),2),0)</f>
        <v>0</v>
      </c>
      <c r="I28" s="134"/>
      <c r="J28" s="135"/>
      <c r="K28" s="136">
        <f>IFERROR(INDEX(Cenník[[Názov]:[JC]],MATCH(I28,Cenník[Názov],0),3),0)</f>
        <v>0</v>
      </c>
      <c r="L28" s="137">
        <f t="shared" si="1"/>
        <v>0</v>
      </c>
      <c r="M28" s="129"/>
      <c r="N28" s="62">
        <f>IFERROR(INDEX(Cenník[[Názov]:[KódN]],MATCH(O28,Cenník[Názov],0),2),0)</f>
        <v>0</v>
      </c>
      <c r="O28" s="134"/>
      <c r="P28" s="135"/>
      <c r="Q28" s="136">
        <f>IFERROR(INDEX(Cenník[[Názov]:[JC]],MATCH(O28,Cenník[Názov],0),3),0)</f>
        <v>0</v>
      </c>
      <c r="R28" s="137">
        <f t="shared" si="2"/>
        <v>0</v>
      </c>
      <c r="S28" s="129"/>
      <c r="T28" s="109"/>
      <c r="U28" s="119">
        <v>3158</v>
      </c>
      <c r="V28" s="120" t="s">
        <v>102</v>
      </c>
      <c r="W28" s="121">
        <v>1.33</v>
      </c>
      <c r="X28" s="132"/>
      <c r="Y28" s="133">
        <v>3306</v>
      </c>
      <c r="Z28" s="120" t="s">
        <v>178</v>
      </c>
      <c r="AA28" s="121">
        <v>1.26</v>
      </c>
      <c r="AB28" s="123"/>
      <c r="AC28" s="133">
        <v>4033</v>
      </c>
      <c r="AD28" s="120" t="s">
        <v>412</v>
      </c>
      <c r="AE28" s="121">
        <v>0.32</v>
      </c>
      <c r="AF28" s="142"/>
      <c r="AG28" s="133">
        <v>3842</v>
      </c>
      <c r="AH28" s="120" t="s">
        <v>288</v>
      </c>
      <c r="AI28" s="121">
        <v>0.62</v>
      </c>
    </row>
    <row r="29" spans="1:35" ht="12.75" customHeight="1" x14ac:dyDescent="0.35">
      <c r="A29" s="64"/>
      <c r="B29" s="62">
        <f>IFERROR(INDEX(Cenník[[Názov]:[KódN]],MATCH(C29,Cenník[Názov],0),2),0)</f>
        <v>0</v>
      </c>
      <c r="C29" s="134"/>
      <c r="D29" s="135"/>
      <c r="E29" s="136">
        <f>IFERROR(INDEX(Cenník[[Názov]:[JC]],MATCH(C29,Cenník[Názov],0),3),0)</f>
        <v>0</v>
      </c>
      <c r="F29" s="137">
        <f t="shared" si="0"/>
        <v>0</v>
      </c>
      <c r="G29" s="129"/>
      <c r="H29" s="62">
        <f>IFERROR(INDEX(Cenník[[Názov]:[KódN]],MATCH(I29,Cenník[Názov],0),2),0)</f>
        <v>0</v>
      </c>
      <c r="I29" s="134"/>
      <c r="J29" s="135"/>
      <c r="K29" s="136">
        <f>IFERROR(INDEX(Cenník[[Názov]:[JC]],MATCH(I29,Cenník[Názov],0),3),0)</f>
        <v>0</v>
      </c>
      <c r="L29" s="137">
        <f t="shared" si="1"/>
        <v>0</v>
      </c>
      <c r="M29" s="129"/>
      <c r="N29" s="62">
        <f>IFERROR(INDEX(Cenník[[Názov]:[KódN]],MATCH(O29,Cenník[Názov],0),2),0)</f>
        <v>0</v>
      </c>
      <c r="O29" s="134"/>
      <c r="P29" s="135"/>
      <c r="Q29" s="136">
        <f>IFERROR(INDEX(Cenník[[Názov]:[JC]],MATCH(O29,Cenník[Názov],0),3),0)</f>
        <v>0</v>
      </c>
      <c r="R29" s="137">
        <f t="shared" si="2"/>
        <v>0</v>
      </c>
      <c r="S29" s="129"/>
      <c r="T29" s="109"/>
      <c r="U29" s="119">
        <v>3005</v>
      </c>
      <c r="V29" s="120" t="s">
        <v>26</v>
      </c>
      <c r="W29" s="121">
        <v>0.73</v>
      </c>
      <c r="X29" s="132"/>
      <c r="Y29" s="133">
        <v>3310</v>
      </c>
      <c r="Z29" s="120" t="s">
        <v>186</v>
      </c>
      <c r="AA29" s="121">
        <v>1.54</v>
      </c>
      <c r="AB29" s="123"/>
      <c r="AC29" s="133">
        <v>4035</v>
      </c>
      <c r="AD29" s="120" t="s">
        <v>413</v>
      </c>
      <c r="AE29" s="121">
        <v>0.37</v>
      </c>
      <c r="AF29" s="142"/>
      <c r="AG29" s="133">
        <v>3846</v>
      </c>
      <c r="AH29" s="120" t="s">
        <v>294</v>
      </c>
      <c r="AI29" s="121">
        <v>0.72</v>
      </c>
    </row>
    <row r="30" spans="1:35" ht="12.75" customHeight="1" x14ac:dyDescent="0.35">
      <c r="A30" s="64"/>
      <c r="B30" s="62">
        <f>IFERROR(INDEX(Cenník[[Názov]:[KódN]],MATCH(C30,Cenník[Názov],0),2),0)</f>
        <v>0</v>
      </c>
      <c r="C30" s="134"/>
      <c r="D30" s="135"/>
      <c r="E30" s="136">
        <f>IFERROR(INDEX(Cenník[[Názov]:[JC]],MATCH(C30,Cenník[Názov],0),3),0)</f>
        <v>0</v>
      </c>
      <c r="F30" s="137">
        <f t="shared" si="0"/>
        <v>0</v>
      </c>
      <c r="G30" s="129"/>
      <c r="H30" s="62">
        <f>IFERROR(INDEX(Cenník[[Názov]:[KódN]],MATCH(I30,Cenník[Názov],0),2),0)</f>
        <v>0</v>
      </c>
      <c r="I30" s="134"/>
      <c r="J30" s="135"/>
      <c r="K30" s="136">
        <f>IFERROR(INDEX(Cenník[[Názov]:[JC]],MATCH(I30,Cenník[Názov],0),3),0)</f>
        <v>0</v>
      </c>
      <c r="L30" s="137">
        <f t="shared" si="1"/>
        <v>0</v>
      </c>
      <c r="M30" s="129"/>
      <c r="N30" s="62">
        <f>IFERROR(INDEX(Cenník[[Názov]:[KódN]],MATCH(O30,Cenník[Názov],0),2),0)</f>
        <v>0</v>
      </c>
      <c r="O30" s="134"/>
      <c r="P30" s="135"/>
      <c r="Q30" s="136">
        <f>IFERROR(INDEX(Cenník[[Názov]:[JC]],MATCH(O30,Cenník[Názov],0),3),0)</f>
        <v>0</v>
      </c>
      <c r="R30" s="137">
        <f t="shared" si="2"/>
        <v>0</v>
      </c>
      <c r="S30" s="129"/>
      <c r="T30" s="109"/>
      <c r="U30" s="119">
        <v>3010</v>
      </c>
      <c r="V30" s="120" t="s">
        <v>30</v>
      </c>
      <c r="W30" s="121">
        <v>0.73</v>
      </c>
      <c r="X30" s="132"/>
      <c r="Y30" s="133">
        <v>3311</v>
      </c>
      <c r="Z30" s="120" t="s">
        <v>188</v>
      </c>
      <c r="AA30" s="121">
        <v>2.04</v>
      </c>
      <c r="AB30" s="123"/>
      <c r="AC30" s="133">
        <v>4003</v>
      </c>
      <c r="AD30" s="120" t="s">
        <v>380</v>
      </c>
      <c r="AE30" s="121">
        <v>0.95</v>
      </c>
      <c r="AF30" s="142"/>
      <c r="AG30" s="133">
        <v>3849</v>
      </c>
      <c r="AH30" s="120" t="s">
        <v>300</v>
      </c>
      <c r="AI30" s="121">
        <v>0.74</v>
      </c>
    </row>
    <row r="31" spans="1:35" ht="12.75" customHeight="1" x14ac:dyDescent="0.35">
      <c r="A31" s="64"/>
      <c r="B31" s="62">
        <f>IFERROR(INDEX(Cenník[[Názov]:[KódN]],MATCH(C31,Cenník[Názov],0),2),0)</f>
        <v>0</v>
      </c>
      <c r="C31" s="134"/>
      <c r="D31" s="135"/>
      <c r="E31" s="136">
        <f>IFERROR(INDEX(Cenník[[Názov]:[JC]],MATCH(C31,Cenník[Názov],0),3),0)</f>
        <v>0</v>
      </c>
      <c r="F31" s="137">
        <f t="shared" si="0"/>
        <v>0</v>
      </c>
      <c r="G31" s="129"/>
      <c r="H31" s="62">
        <f>IFERROR(INDEX(Cenník[[Názov]:[KódN]],MATCH(I31,Cenník[Názov],0),2),0)</f>
        <v>0</v>
      </c>
      <c r="I31" s="134"/>
      <c r="J31" s="135"/>
      <c r="K31" s="136">
        <f>IFERROR(INDEX(Cenník[[Názov]:[JC]],MATCH(I31,Cenník[Názov],0),3),0)</f>
        <v>0</v>
      </c>
      <c r="L31" s="137">
        <f t="shared" si="1"/>
        <v>0</v>
      </c>
      <c r="M31" s="129"/>
      <c r="N31" s="62">
        <f>IFERROR(INDEX(Cenník[[Názov]:[KódN]],MATCH(O31,Cenník[Názov],0),2),0)</f>
        <v>0</v>
      </c>
      <c r="O31" s="134"/>
      <c r="P31" s="135"/>
      <c r="Q31" s="136">
        <f>IFERROR(INDEX(Cenník[[Názov]:[JC]],MATCH(O31,Cenník[Názov],0),3),0)</f>
        <v>0</v>
      </c>
      <c r="R31" s="137">
        <f t="shared" si="2"/>
        <v>0</v>
      </c>
      <c r="S31" s="129"/>
      <c r="T31" s="109"/>
      <c r="U31" s="119">
        <v>3015</v>
      </c>
      <c r="V31" s="120" t="s">
        <v>32</v>
      </c>
      <c r="W31" s="121">
        <v>0.73</v>
      </c>
      <c r="X31" s="132"/>
      <c r="Y31" s="133">
        <v>3307</v>
      </c>
      <c r="Z31" s="120" t="s">
        <v>180</v>
      </c>
      <c r="AA31" s="121">
        <v>1.26</v>
      </c>
      <c r="AB31" s="123"/>
      <c r="AC31" s="133">
        <v>4004</v>
      </c>
      <c r="AD31" s="120" t="s">
        <v>382</v>
      </c>
      <c r="AE31" s="121">
        <v>0.95</v>
      </c>
      <c r="AF31" s="142"/>
      <c r="AG31" s="133">
        <v>3853</v>
      </c>
      <c r="AH31" s="120" t="s">
        <v>306</v>
      </c>
      <c r="AI31" s="121">
        <v>0.8</v>
      </c>
    </row>
    <row r="32" spans="1:35" ht="12.75" customHeight="1" x14ac:dyDescent="0.35">
      <c r="A32" s="64"/>
      <c r="B32" s="62">
        <f>IFERROR(INDEX(Cenník[[Názov]:[KódN]],MATCH(C32,Cenník[Názov],0),2),0)</f>
        <v>0</v>
      </c>
      <c r="C32" s="134"/>
      <c r="D32" s="135"/>
      <c r="E32" s="136">
        <f>IFERROR(INDEX(Cenník[[Názov]:[JC]],MATCH(C32,Cenník[Názov],0),3),0)</f>
        <v>0</v>
      </c>
      <c r="F32" s="137">
        <f t="shared" si="0"/>
        <v>0</v>
      </c>
      <c r="G32" s="129"/>
      <c r="H32" s="62">
        <f>IFERROR(INDEX(Cenník[[Názov]:[KódN]],MATCH(I32,Cenník[Názov],0),2),0)</f>
        <v>0</v>
      </c>
      <c r="I32" s="134"/>
      <c r="J32" s="135"/>
      <c r="K32" s="136">
        <f>IFERROR(INDEX(Cenník[[Názov]:[JC]],MATCH(I32,Cenník[Názov],0),3),0)</f>
        <v>0</v>
      </c>
      <c r="L32" s="137">
        <f t="shared" si="1"/>
        <v>0</v>
      </c>
      <c r="M32" s="129"/>
      <c r="N32" s="62">
        <f>IFERROR(INDEX(Cenník[[Názov]:[KódN]],MATCH(O32,Cenník[Názov],0),2),0)</f>
        <v>0</v>
      </c>
      <c r="O32" s="134"/>
      <c r="P32" s="135"/>
      <c r="Q32" s="136">
        <f>IFERROR(INDEX(Cenník[[Názov]:[JC]],MATCH(O32,Cenník[Názov],0),3),0)</f>
        <v>0</v>
      </c>
      <c r="R32" s="137">
        <f t="shared" si="2"/>
        <v>0</v>
      </c>
      <c r="S32" s="129"/>
      <c r="T32" s="109"/>
      <c r="U32" s="119">
        <v>3017</v>
      </c>
      <c r="V32" s="120" t="s">
        <v>36</v>
      </c>
      <c r="W32" s="121">
        <v>0.73</v>
      </c>
      <c r="X32" s="132"/>
      <c r="Y32" s="133">
        <v>3309</v>
      </c>
      <c r="Z32" s="120" t="s">
        <v>184</v>
      </c>
      <c r="AA32" s="121">
        <v>3.98</v>
      </c>
      <c r="AB32" s="123"/>
      <c r="AC32" s="133">
        <v>4005</v>
      </c>
      <c r="AD32" s="120" t="s">
        <v>384</v>
      </c>
      <c r="AE32" s="121">
        <v>0.95</v>
      </c>
      <c r="AF32" s="142"/>
      <c r="AG32" s="133">
        <v>3855</v>
      </c>
      <c r="AH32" s="120" t="s">
        <v>310</v>
      </c>
      <c r="AI32" s="121">
        <v>0.86</v>
      </c>
    </row>
    <row r="33" spans="1:35" ht="12.75" customHeight="1" x14ac:dyDescent="0.35">
      <c r="A33" s="64"/>
      <c r="B33" s="62">
        <f>IFERROR(INDEX(Cenník[[Názov]:[KódN]],MATCH(C33,Cenník[Názov],0),2),0)</f>
        <v>0</v>
      </c>
      <c r="C33" s="134"/>
      <c r="D33" s="135"/>
      <c r="E33" s="136">
        <f>IFERROR(INDEX(Cenník[[Názov]:[JC]],MATCH(C33,Cenník[Názov],0),3),0)</f>
        <v>0</v>
      </c>
      <c r="F33" s="137">
        <f t="shared" si="0"/>
        <v>0</v>
      </c>
      <c r="G33" s="129"/>
      <c r="H33" s="62">
        <f>IFERROR(INDEX(Cenník[[Názov]:[KódN]],MATCH(I33,Cenník[Názov],0),2),0)</f>
        <v>0</v>
      </c>
      <c r="I33" s="134"/>
      <c r="J33" s="135"/>
      <c r="K33" s="136">
        <f>IFERROR(INDEX(Cenník[[Názov]:[JC]],MATCH(I33,Cenník[Názov],0),3),0)</f>
        <v>0</v>
      </c>
      <c r="L33" s="137">
        <f t="shared" si="1"/>
        <v>0</v>
      </c>
      <c r="M33" s="129"/>
      <c r="N33" s="62">
        <f>IFERROR(INDEX(Cenník[[Názov]:[KódN]],MATCH(O33,Cenník[Názov],0),2),0)</f>
        <v>0</v>
      </c>
      <c r="O33" s="134"/>
      <c r="P33" s="135"/>
      <c r="Q33" s="136">
        <f>IFERROR(INDEX(Cenník[[Názov]:[JC]],MATCH(O33,Cenník[Názov],0),3),0)</f>
        <v>0</v>
      </c>
      <c r="R33" s="137">
        <f t="shared" si="2"/>
        <v>0</v>
      </c>
      <c r="S33" s="129"/>
      <c r="T33" s="109"/>
      <c r="U33" s="119">
        <v>3006</v>
      </c>
      <c r="V33" s="120" t="s">
        <v>28</v>
      </c>
      <c r="W33" s="121">
        <v>0.73</v>
      </c>
      <c r="X33" s="132"/>
      <c r="Y33" s="133">
        <v>3308</v>
      </c>
      <c r="Z33" s="120" t="s">
        <v>182</v>
      </c>
      <c r="AA33" s="121">
        <v>7.94</v>
      </c>
      <c r="AB33" s="123"/>
      <c r="AC33" s="133">
        <v>4006</v>
      </c>
      <c r="AD33" s="120" t="s">
        <v>386</v>
      </c>
      <c r="AE33" s="121">
        <v>1.1000000000000001</v>
      </c>
      <c r="AF33" s="142"/>
      <c r="AG33" s="119">
        <v>3857</v>
      </c>
      <c r="AH33" s="120" t="s">
        <v>311</v>
      </c>
      <c r="AI33" s="121">
        <v>1.02</v>
      </c>
    </row>
    <row r="34" spans="1:35" ht="12.75" customHeight="1" x14ac:dyDescent="0.35">
      <c r="A34" s="64"/>
      <c r="B34" s="62">
        <f>IFERROR(INDEX(Cenník[[Názov]:[KódN]],MATCH(C34,Cenník[Názov],0),2),0)</f>
        <v>0</v>
      </c>
      <c r="C34" s="134"/>
      <c r="D34" s="135"/>
      <c r="E34" s="136">
        <f>IFERROR(INDEX(Cenník[[Názov]:[JC]],MATCH(C34,Cenník[Názov],0),3),0)</f>
        <v>0</v>
      </c>
      <c r="F34" s="137">
        <f t="shared" si="0"/>
        <v>0</v>
      </c>
      <c r="G34" s="129"/>
      <c r="H34" s="62">
        <f>IFERROR(INDEX(Cenník[[Názov]:[KódN]],MATCH(I34,Cenník[Názov],0),2),0)</f>
        <v>0</v>
      </c>
      <c r="I34" s="134"/>
      <c r="J34" s="141"/>
      <c r="K34" s="136">
        <f>IFERROR(INDEX(Cenník[[Názov]:[JC]],MATCH(I34,Cenník[Názov],0),3),0)</f>
        <v>0</v>
      </c>
      <c r="L34" s="137">
        <f t="shared" si="1"/>
        <v>0</v>
      </c>
      <c r="M34" s="129"/>
      <c r="N34" s="62">
        <f>IFERROR(INDEX(Cenník[[Názov]:[KódN]],MATCH(O34,Cenník[Názov],0),2),0)</f>
        <v>0</v>
      </c>
      <c r="O34" s="134"/>
      <c r="P34" s="141"/>
      <c r="Q34" s="136">
        <f>IFERROR(INDEX(Cenník[[Názov]:[JC]],MATCH(O34,Cenník[Názov],0),3),0)</f>
        <v>0</v>
      </c>
      <c r="R34" s="137">
        <f t="shared" si="2"/>
        <v>0</v>
      </c>
      <c r="S34" s="129"/>
      <c r="T34" s="109"/>
      <c r="U34" s="119">
        <v>3016</v>
      </c>
      <c r="V34" s="120" t="s">
        <v>34</v>
      </c>
      <c r="W34" s="121">
        <v>1.1000000000000001</v>
      </c>
      <c r="X34" s="132"/>
      <c r="Y34" s="133">
        <v>6500</v>
      </c>
      <c r="Z34" s="120" t="s">
        <v>291</v>
      </c>
      <c r="AA34" s="121">
        <v>0.1</v>
      </c>
      <c r="AB34" s="123"/>
      <c r="AC34" s="133">
        <v>4010</v>
      </c>
      <c r="AD34" s="120" t="s">
        <v>388</v>
      </c>
      <c r="AE34" s="121">
        <v>0.12</v>
      </c>
      <c r="AF34" s="142"/>
      <c r="AG34" s="133">
        <v>3859</v>
      </c>
      <c r="AH34" s="120" t="s">
        <v>312</v>
      </c>
      <c r="AI34" s="121">
        <v>1.25</v>
      </c>
    </row>
    <row r="35" spans="1:35" ht="12.75" customHeight="1" x14ac:dyDescent="0.35">
      <c r="A35" s="64"/>
      <c r="B35" s="62">
        <f>IFERROR(INDEX(Cenník[[Názov]:[KódN]],MATCH(C35,Cenník[Názov],0),2),0)</f>
        <v>0</v>
      </c>
      <c r="C35" s="134"/>
      <c r="D35" s="135"/>
      <c r="E35" s="136">
        <f>IFERROR(INDEX(Cenník[[Názov]:[JC]],MATCH(C35,Cenník[Názov],0),3),0)</f>
        <v>0</v>
      </c>
      <c r="F35" s="137">
        <f t="shared" si="0"/>
        <v>0</v>
      </c>
      <c r="G35" s="129"/>
      <c r="H35" s="62">
        <f>IFERROR(INDEX(Cenník[[Názov]:[KódN]],MATCH(I35,Cenník[Názov],0),2),0)</f>
        <v>0</v>
      </c>
      <c r="I35" s="134"/>
      <c r="J35" s="141"/>
      <c r="K35" s="136">
        <f>IFERROR(INDEX(Cenník[[Názov]:[JC]],MATCH(I35,Cenník[Názov],0),3),0)</f>
        <v>0</v>
      </c>
      <c r="L35" s="137">
        <f t="shared" si="1"/>
        <v>0</v>
      </c>
      <c r="M35" s="129"/>
      <c r="N35" s="62">
        <f>IFERROR(INDEX(Cenník[[Názov]:[KódN]],MATCH(O35,Cenník[Názov],0),2),0)</f>
        <v>0</v>
      </c>
      <c r="O35" s="134"/>
      <c r="P35" s="141"/>
      <c r="Q35" s="136">
        <f>IFERROR(INDEX(Cenník[[Názov]:[JC]],MATCH(O35,Cenník[Názov],0),3),0)</f>
        <v>0</v>
      </c>
      <c r="R35" s="137">
        <f t="shared" si="2"/>
        <v>0</v>
      </c>
      <c r="S35" s="129"/>
      <c r="T35" s="109"/>
      <c r="U35" s="119">
        <v>3020</v>
      </c>
      <c r="V35" s="120" t="s">
        <v>38</v>
      </c>
      <c r="W35" s="121">
        <v>1.04</v>
      </c>
      <c r="X35" s="132"/>
      <c r="Y35" s="133">
        <v>6501</v>
      </c>
      <c r="Z35" s="120" t="s">
        <v>293</v>
      </c>
      <c r="AA35" s="121">
        <v>0.1</v>
      </c>
      <c r="AB35" s="123"/>
      <c r="AC35" s="133">
        <v>4011</v>
      </c>
      <c r="AD35" s="120" t="s">
        <v>390</v>
      </c>
      <c r="AE35" s="121">
        <v>0.12</v>
      </c>
      <c r="AF35" s="142"/>
      <c r="AG35" s="113" t="s">
        <v>521</v>
      </c>
      <c r="AH35" s="111"/>
      <c r="AI35" s="114"/>
    </row>
    <row r="36" spans="1:35" ht="12.75" customHeight="1" x14ac:dyDescent="0.35">
      <c r="A36" s="64"/>
      <c r="B36" s="62">
        <f>IFERROR(INDEX(Cenník[[Názov]:[KódN]],MATCH(C36,Cenník[Názov],0),2),0)</f>
        <v>0</v>
      </c>
      <c r="C36" s="134"/>
      <c r="D36" s="135"/>
      <c r="E36" s="136">
        <f>IFERROR(INDEX(Cenník[[Názov]:[JC]],MATCH(C36,Cenník[Názov],0),3),0)</f>
        <v>0</v>
      </c>
      <c r="F36" s="137">
        <f t="shared" si="0"/>
        <v>0</v>
      </c>
      <c r="G36" s="129"/>
      <c r="H36" s="62">
        <f>IFERROR(INDEX(Cenník[[Názov]:[KódN]],MATCH(I36,Cenník[Názov],0),2),0)</f>
        <v>0</v>
      </c>
      <c r="I36" s="134"/>
      <c r="J36" s="141"/>
      <c r="K36" s="136">
        <f>IFERROR(INDEX(Cenník[[Názov]:[JC]],MATCH(I36,Cenník[Názov],0),3),0)</f>
        <v>0</v>
      </c>
      <c r="L36" s="137">
        <f t="shared" si="1"/>
        <v>0</v>
      </c>
      <c r="M36" s="129"/>
      <c r="N36" s="62">
        <f>IFERROR(INDEX(Cenník[[Názov]:[KódN]],MATCH(O36,Cenník[Názov],0),2),0)</f>
        <v>0</v>
      </c>
      <c r="O36" s="134"/>
      <c r="P36" s="141"/>
      <c r="Q36" s="136">
        <f>IFERROR(INDEX(Cenník[[Názov]:[JC]],MATCH(O36,Cenník[Názov],0),3),0)</f>
        <v>0</v>
      </c>
      <c r="R36" s="137">
        <f t="shared" si="2"/>
        <v>0</v>
      </c>
      <c r="S36" s="129"/>
      <c r="T36" s="109"/>
      <c r="U36" s="119">
        <v>3021</v>
      </c>
      <c r="V36" s="120" t="s">
        <v>40</v>
      </c>
      <c r="W36" s="121">
        <v>1.25</v>
      </c>
      <c r="X36" s="132"/>
      <c r="Y36" s="133">
        <v>6502</v>
      </c>
      <c r="Z36" s="120" t="s">
        <v>295</v>
      </c>
      <c r="AA36" s="121">
        <v>0.1</v>
      </c>
      <c r="AB36" s="123"/>
      <c r="AC36" s="133">
        <v>4012</v>
      </c>
      <c r="AD36" s="120" t="s">
        <v>392</v>
      </c>
      <c r="AE36" s="121">
        <v>0.12</v>
      </c>
      <c r="AF36" s="142"/>
      <c r="AG36" s="119">
        <v>3909</v>
      </c>
      <c r="AH36" s="143" t="s">
        <v>250</v>
      </c>
      <c r="AI36" s="121">
        <v>1.03</v>
      </c>
    </row>
    <row r="37" spans="1:35" ht="12.75" customHeight="1" x14ac:dyDescent="0.35">
      <c r="A37" s="64"/>
      <c r="B37" s="62">
        <f>IFERROR(INDEX(Cenník[[Názov]:[KódN]],MATCH(C37,Cenník[Názov],0),2),0)</f>
        <v>0</v>
      </c>
      <c r="C37" s="134"/>
      <c r="D37" s="135"/>
      <c r="E37" s="136">
        <f>IFERROR(INDEX(Cenník[[Názov]:[JC]],MATCH(C37,Cenník[Názov],0),3),0)</f>
        <v>0</v>
      </c>
      <c r="F37" s="137">
        <f t="shared" si="0"/>
        <v>0</v>
      </c>
      <c r="G37" s="129"/>
      <c r="H37" s="62">
        <f>IFERROR(INDEX(Cenník[[Názov]:[KódN]],MATCH(I37,Cenník[Názov],0),2),0)</f>
        <v>0</v>
      </c>
      <c r="I37" s="134"/>
      <c r="J37" s="141"/>
      <c r="K37" s="136">
        <f>IFERROR(INDEX(Cenník[[Názov]:[JC]],MATCH(I37,Cenník[Názov],0),3),0)</f>
        <v>0</v>
      </c>
      <c r="L37" s="137">
        <f t="shared" si="1"/>
        <v>0</v>
      </c>
      <c r="M37" s="129"/>
      <c r="N37" s="62">
        <f>IFERROR(INDEX(Cenník[[Názov]:[KódN]],MATCH(O37,Cenník[Názov],0),2),0)</f>
        <v>0</v>
      </c>
      <c r="O37" s="134"/>
      <c r="P37" s="141"/>
      <c r="Q37" s="136">
        <f>IFERROR(INDEX(Cenník[[Názov]:[JC]],MATCH(O37,Cenník[Názov],0),3),0)</f>
        <v>0</v>
      </c>
      <c r="R37" s="137">
        <f t="shared" si="2"/>
        <v>0</v>
      </c>
      <c r="S37" s="129"/>
      <c r="T37" s="109"/>
      <c r="U37" s="119">
        <v>3025</v>
      </c>
      <c r="V37" s="120" t="s">
        <v>42</v>
      </c>
      <c r="W37" s="121">
        <v>1.04</v>
      </c>
      <c r="X37" s="132"/>
      <c r="Y37" s="133">
        <v>6503</v>
      </c>
      <c r="Z37" s="120" t="s">
        <v>309</v>
      </c>
      <c r="AA37" s="121">
        <v>0.1</v>
      </c>
      <c r="AB37" s="123"/>
      <c r="AC37" s="133">
        <v>4013</v>
      </c>
      <c r="AD37" s="120" t="s">
        <v>394</v>
      </c>
      <c r="AE37" s="121">
        <v>0.12</v>
      </c>
      <c r="AF37" s="142"/>
      <c r="AG37" s="133">
        <v>3906</v>
      </c>
      <c r="AH37" s="120" t="s">
        <v>230</v>
      </c>
      <c r="AI37" s="121">
        <v>0.82000000000000006</v>
      </c>
    </row>
    <row r="38" spans="1:35" ht="12.75" customHeight="1" x14ac:dyDescent="0.35">
      <c r="A38" s="64"/>
      <c r="B38" s="62">
        <f>IFERROR(INDEX(Cenník[[Názov]:[KódN]],MATCH(C38,Cenník[Názov],0),2),0)</f>
        <v>0</v>
      </c>
      <c r="C38" s="134"/>
      <c r="D38" s="135"/>
      <c r="E38" s="136">
        <f>IFERROR(INDEX(Cenník[[Názov]:[JC]],MATCH(C38,Cenník[Názov],0),3),0)</f>
        <v>0</v>
      </c>
      <c r="F38" s="137">
        <f t="shared" si="0"/>
        <v>0</v>
      </c>
      <c r="G38" s="129"/>
      <c r="H38" s="62">
        <f>IFERROR(INDEX(Cenník[[Názov]:[KódN]],MATCH(I38,Cenník[Názov],0),2),0)</f>
        <v>0</v>
      </c>
      <c r="I38" s="134"/>
      <c r="J38" s="141"/>
      <c r="K38" s="136">
        <f>IFERROR(INDEX(Cenník[[Názov]:[JC]],MATCH(I38,Cenník[Názov],0),3),0)</f>
        <v>0</v>
      </c>
      <c r="L38" s="137">
        <f t="shared" si="1"/>
        <v>0</v>
      </c>
      <c r="M38" s="129"/>
      <c r="N38" s="62">
        <f>IFERROR(INDEX(Cenník[[Názov]:[KódN]],MATCH(O38,Cenník[Názov],0),2),0)</f>
        <v>0</v>
      </c>
      <c r="O38" s="134"/>
      <c r="P38" s="141"/>
      <c r="Q38" s="136">
        <f>IFERROR(INDEX(Cenník[[Názov]:[JC]],MATCH(O38,Cenník[Názov],0),3),0)</f>
        <v>0</v>
      </c>
      <c r="R38" s="137">
        <f t="shared" si="2"/>
        <v>0</v>
      </c>
      <c r="S38" s="129"/>
      <c r="T38" s="109"/>
      <c r="U38" s="119">
        <v>3030</v>
      </c>
      <c r="V38" s="120" t="s">
        <v>44</v>
      </c>
      <c r="W38" s="121">
        <v>1.04</v>
      </c>
      <c r="X38" s="132"/>
      <c r="Y38" s="133">
        <v>6504</v>
      </c>
      <c r="Z38" s="120" t="s">
        <v>307</v>
      </c>
      <c r="AA38" s="121">
        <v>0.1</v>
      </c>
      <c r="AB38" s="123"/>
      <c r="AC38" s="133">
        <v>4014</v>
      </c>
      <c r="AD38" s="120" t="s">
        <v>396</v>
      </c>
      <c r="AE38" s="121">
        <v>0.55000000000000004</v>
      </c>
      <c r="AF38" s="142"/>
      <c r="AG38" s="119">
        <v>3904</v>
      </c>
      <c r="AH38" s="120" t="s">
        <v>340</v>
      </c>
      <c r="AI38" s="121">
        <v>4.0699999999999994</v>
      </c>
    </row>
    <row r="39" spans="1:35" ht="12.75" customHeight="1" x14ac:dyDescent="0.35">
      <c r="A39" s="64"/>
      <c r="B39" s="62">
        <f>IFERROR(INDEX(Cenník[[Názov]:[KódN]],MATCH(C39,Cenník[Názov],0),2),0)</f>
        <v>0</v>
      </c>
      <c r="C39" s="134"/>
      <c r="D39" s="135"/>
      <c r="E39" s="136">
        <f>IFERROR(INDEX(Cenník[[Názov]:[JC]],MATCH(C39,Cenník[Názov],0),3),0)</f>
        <v>0</v>
      </c>
      <c r="F39" s="137">
        <f t="shared" si="0"/>
        <v>0</v>
      </c>
      <c r="G39" s="129"/>
      <c r="H39" s="62">
        <f>IFERROR(INDEX(Cenník[[Názov]:[KódN]],MATCH(I39,Cenník[Názov],0),2),0)</f>
        <v>0</v>
      </c>
      <c r="I39" s="134"/>
      <c r="J39" s="141"/>
      <c r="K39" s="136">
        <f>IFERROR(INDEX(Cenník[[Názov]:[JC]],MATCH(I39,Cenník[Názov],0),3),0)</f>
        <v>0</v>
      </c>
      <c r="L39" s="137">
        <f t="shared" si="1"/>
        <v>0</v>
      </c>
      <c r="M39" s="129"/>
      <c r="N39" s="62">
        <f>IFERROR(INDEX(Cenník[[Názov]:[KódN]],MATCH(O39,Cenník[Názov],0),2),0)</f>
        <v>0</v>
      </c>
      <c r="O39" s="134"/>
      <c r="P39" s="141"/>
      <c r="Q39" s="136">
        <f>IFERROR(INDEX(Cenník[[Názov]:[JC]],MATCH(O39,Cenník[Názov],0),3),0)</f>
        <v>0</v>
      </c>
      <c r="R39" s="137">
        <f t="shared" si="2"/>
        <v>0</v>
      </c>
      <c r="S39" s="129"/>
      <c r="T39" s="109"/>
      <c r="U39" s="119">
        <v>3035</v>
      </c>
      <c r="V39" s="120" t="s">
        <v>46</v>
      </c>
      <c r="W39" s="121">
        <v>1.49</v>
      </c>
      <c r="X39" s="132"/>
      <c r="Y39" s="133">
        <v>6505</v>
      </c>
      <c r="Z39" s="120" t="s">
        <v>305</v>
      </c>
      <c r="AA39" s="121">
        <v>0.1</v>
      </c>
      <c r="AB39" s="123"/>
      <c r="AC39" s="133">
        <v>4092</v>
      </c>
      <c r="AD39" s="120" t="s">
        <v>404</v>
      </c>
      <c r="AE39" s="121">
        <v>0.83</v>
      </c>
      <c r="AF39" s="142"/>
      <c r="AG39" s="133">
        <v>3907</v>
      </c>
      <c r="AH39" s="120" t="s">
        <v>344</v>
      </c>
      <c r="AI39" s="121">
        <v>2.38</v>
      </c>
    </row>
    <row r="40" spans="1:35" ht="12.75" customHeight="1" x14ac:dyDescent="0.35">
      <c r="A40" s="64"/>
      <c r="B40" s="145"/>
      <c r="C40" s="224" t="s">
        <v>522</v>
      </c>
      <c r="D40" s="225"/>
      <c r="E40" s="233">
        <f>SUM(F6:F39)</f>
        <v>16.599999999999998</v>
      </c>
      <c r="F40" s="234"/>
      <c r="G40" s="107"/>
      <c r="H40" s="145"/>
      <c r="I40" s="224" t="s">
        <v>522</v>
      </c>
      <c r="J40" s="225"/>
      <c r="K40" s="233">
        <f>SUM(L6:L39)</f>
        <v>16.600000000000001</v>
      </c>
      <c r="L40" s="234"/>
      <c r="M40" s="108"/>
      <c r="N40" s="145"/>
      <c r="O40" s="224" t="s">
        <v>522</v>
      </c>
      <c r="P40" s="225"/>
      <c r="Q40" s="233">
        <f>SUM(R6:R39)</f>
        <v>16.599999999999998</v>
      </c>
      <c r="R40" s="234"/>
      <c r="S40" s="108"/>
      <c r="T40" s="109"/>
      <c r="U40" s="119">
        <v>3040</v>
      </c>
      <c r="V40" s="120" t="s">
        <v>48</v>
      </c>
      <c r="W40" s="121">
        <v>1.49</v>
      </c>
      <c r="X40" s="132"/>
      <c r="Y40" s="133">
        <v>6506</v>
      </c>
      <c r="Z40" s="120" t="s">
        <v>303</v>
      </c>
      <c r="AA40" s="121">
        <v>0.1</v>
      </c>
      <c r="AB40" s="123"/>
      <c r="AC40" s="133">
        <v>4032</v>
      </c>
      <c r="AD40" s="120" t="s">
        <v>411</v>
      </c>
      <c r="AE40" s="121">
        <v>0.5</v>
      </c>
      <c r="AF40" s="142"/>
      <c r="AG40" s="113" t="s">
        <v>523</v>
      </c>
      <c r="AH40" s="111"/>
      <c r="AI40" s="114"/>
    </row>
    <row r="41" spans="1:35" ht="12.75" customHeight="1" x14ac:dyDescent="0.35">
      <c r="A41" s="64"/>
      <c r="B41" s="146"/>
      <c r="C41" s="265" t="str">
        <f>E3</f>
        <v>MŠ</v>
      </c>
      <c r="D41" s="266"/>
      <c r="E41" s="226"/>
      <c r="F41" s="227"/>
      <c r="G41" s="147"/>
      <c r="H41" s="146"/>
      <c r="I41" s="265" t="str">
        <f>K3</f>
        <v>1.ročník</v>
      </c>
      <c r="J41" s="266"/>
      <c r="K41" s="226"/>
      <c r="L41" s="227"/>
      <c r="M41" s="108"/>
      <c r="N41" s="146"/>
      <c r="O41" s="265" t="str">
        <f>Q3</f>
        <v>2.ročník</v>
      </c>
      <c r="P41" s="266"/>
      <c r="Q41" s="226"/>
      <c r="R41" s="227"/>
      <c r="S41" s="108"/>
      <c r="T41" s="109"/>
      <c r="U41" s="119">
        <v>3045</v>
      </c>
      <c r="V41" s="120" t="s">
        <v>50</v>
      </c>
      <c r="W41" s="121">
        <v>1.49</v>
      </c>
      <c r="X41" s="132"/>
      <c r="Y41" s="133">
        <v>6507</v>
      </c>
      <c r="Z41" s="120" t="s">
        <v>301</v>
      </c>
      <c r="AA41" s="121">
        <v>0.1</v>
      </c>
      <c r="AB41" s="123"/>
      <c r="AC41" s="133">
        <v>4041</v>
      </c>
      <c r="AD41" s="120" t="s">
        <v>414</v>
      </c>
      <c r="AE41" s="121">
        <v>0.7</v>
      </c>
      <c r="AF41" s="142"/>
      <c r="AG41" s="119">
        <v>3805</v>
      </c>
      <c r="AH41" s="120" t="s">
        <v>251</v>
      </c>
      <c r="AI41" s="121">
        <v>1.1300000000000001</v>
      </c>
    </row>
    <row r="42" spans="1:35" ht="12.75" customHeight="1" x14ac:dyDescent="0.35">
      <c r="A42" s="64"/>
      <c r="B42" s="145"/>
      <c r="C42" s="228" t="str">
        <f>E3</f>
        <v>MŠ</v>
      </c>
      <c r="D42" s="229"/>
      <c r="E42" s="230">
        <f>E40*E41</f>
        <v>0</v>
      </c>
      <c r="F42" s="231"/>
      <c r="G42" s="147"/>
      <c r="H42" s="145"/>
      <c r="I42" s="228" t="str">
        <f>K3</f>
        <v>1.ročník</v>
      </c>
      <c r="J42" s="229"/>
      <c r="K42" s="230">
        <f>K40*K41</f>
        <v>0</v>
      </c>
      <c r="L42" s="231"/>
      <c r="M42" s="108"/>
      <c r="N42" s="145"/>
      <c r="O42" s="228" t="str">
        <f>Q3</f>
        <v>2.ročník</v>
      </c>
      <c r="P42" s="229"/>
      <c r="Q42" s="230">
        <f>Q40*Q41</f>
        <v>0</v>
      </c>
      <c r="R42" s="231"/>
      <c r="S42" s="108"/>
      <c r="T42" s="109"/>
      <c r="U42" s="119">
        <v>3046</v>
      </c>
      <c r="V42" s="120" t="s">
        <v>52</v>
      </c>
      <c r="W42" s="121">
        <v>2.56</v>
      </c>
      <c r="X42" s="132"/>
      <c r="Y42" s="133">
        <v>6508</v>
      </c>
      <c r="Z42" s="120" t="s">
        <v>299</v>
      </c>
      <c r="AA42" s="121">
        <v>0.1</v>
      </c>
      <c r="AB42" s="123"/>
      <c r="AC42" s="133">
        <v>4042</v>
      </c>
      <c r="AD42" s="120" t="s">
        <v>415</v>
      </c>
      <c r="AE42" s="121">
        <v>0.7</v>
      </c>
      <c r="AF42" s="142"/>
      <c r="AG42" s="133">
        <v>3810</v>
      </c>
      <c r="AH42" s="120" t="s">
        <v>253</v>
      </c>
      <c r="AI42" s="121">
        <v>1.54</v>
      </c>
    </row>
    <row r="43" spans="1:35" ht="12.75" customHeight="1" x14ac:dyDescent="0.35">
      <c r="A43" s="64"/>
      <c r="B43" s="145"/>
      <c r="C43" s="145"/>
      <c r="D43" s="145"/>
      <c r="E43" s="145"/>
      <c r="F43" s="148"/>
      <c r="G43" s="108"/>
      <c r="H43" s="145"/>
      <c r="I43" s="145"/>
      <c r="J43" s="145"/>
      <c r="K43" s="145"/>
      <c r="L43" s="148"/>
      <c r="M43" s="108"/>
      <c r="N43" s="145"/>
      <c r="O43" s="145"/>
      <c r="P43" s="145"/>
      <c r="Q43" s="145"/>
      <c r="R43" s="148"/>
      <c r="S43" s="108"/>
      <c r="T43" s="109"/>
      <c r="U43" s="119">
        <v>3047</v>
      </c>
      <c r="V43" s="120" t="s">
        <v>54</v>
      </c>
      <c r="W43" s="121">
        <v>2.56</v>
      </c>
      <c r="X43" s="122"/>
      <c r="Y43" s="133">
        <v>6509</v>
      </c>
      <c r="Z43" s="120" t="s">
        <v>297</v>
      </c>
      <c r="AA43" s="121">
        <v>0.1</v>
      </c>
      <c r="AB43" s="123"/>
      <c r="AC43" s="133">
        <v>4043</v>
      </c>
      <c r="AD43" s="120" t="s">
        <v>416</v>
      </c>
      <c r="AE43" s="121">
        <v>0.7</v>
      </c>
      <c r="AF43" s="142"/>
      <c r="AG43" s="113" t="s">
        <v>524</v>
      </c>
      <c r="AH43" s="111"/>
      <c r="AI43" s="114"/>
    </row>
    <row r="44" spans="1:35" ht="12.75" customHeight="1" x14ac:dyDescent="0.35">
      <c r="A44" s="64"/>
      <c r="B44" s="149"/>
      <c r="C44" s="150"/>
      <c r="D44" s="150"/>
      <c r="E44" s="151"/>
      <c r="F44" s="151"/>
      <c r="G44" s="108"/>
      <c r="H44" s="149"/>
      <c r="I44" s="150"/>
      <c r="J44" s="151"/>
      <c r="K44" s="151"/>
      <c r="L44" s="145"/>
      <c r="M44" s="152"/>
      <c r="N44" s="150"/>
      <c r="O44" s="151"/>
      <c r="P44" s="151"/>
      <c r="Q44" s="145"/>
      <c r="R44" s="145"/>
      <c r="S44" s="108"/>
      <c r="T44" s="109"/>
      <c r="U44" s="119">
        <v>3048</v>
      </c>
      <c r="V44" s="120" t="s">
        <v>56</v>
      </c>
      <c r="W44" s="121">
        <v>2.56</v>
      </c>
      <c r="X44" s="132"/>
      <c r="Y44" s="133">
        <v>6510</v>
      </c>
      <c r="Z44" s="120" t="s">
        <v>252</v>
      </c>
      <c r="AA44" s="121">
        <v>0.42</v>
      </c>
      <c r="AB44" s="123"/>
      <c r="AC44" s="133">
        <v>4044</v>
      </c>
      <c r="AD44" s="120" t="s">
        <v>417</v>
      </c>
      <c r="AE44" s="121">
        <v>0.7</v>
      </c>
      <c r="AF44" s="142"/>
      <c r="AG44" s="119">
        <v>4794</v>
      </c>
      <c r="AH44" s="120" t="s">
        <v>231</v>
      </c>
      <c r="AI44" s="121">
        <v>1.88</v>
      </c>
    </row>
    <row r="45" spans="1:35" ht="12.75" customHeight="1" x14ac:dyDescent="0.35">
      <c r="A45" s="64"/>
      <c r="B45" s="256" t="str">
        <f>B3</f>
        <v>2025/2026</v>
      </c>
      <c r="C45" s="257"/>
      <c r="D45" s="257"/>
      <c r="E45" s="258" t="s">
        <v>525</v>
      </c>
      <c r="F45" s="259"/>
      <c r="G45" s="108"/>
      <c r="H45" s="256" t="str">
        <f>H3</f>
        <v>2025/2026</v>
      </c>
      <c r="I45" s="257"/>
      <c r="J45" s="257"/>
      <c r="K45" s="258" t="s">
        <v>526</v>
      </c>
      <c r="L45" s="259"/>
      <c r="M45" s="108"/>
      <c r="N45" s="256" t="str">
        <f>N3</f>
        <v>2025/2026</v>
      </c>
      <c r="O45" s="257"/>
      <c r="P45" s="257"/>
      <c r="Q45" s="258" t="s">
        <v>527</v>
      </c>
      <c r="R45" s="259"/>
      <c r="S45" s="108"/>
      <c r="T45" s="109"/>
      <c r="U45" s="113" t="s">
        <v>528</v>
      </c>
      <c r="V45" s="111"/>
      <c r="W45" s="114"/>
      <c r="X45" s="132"/>
      <c r="Y45" s="133">
        <v>6511</v>
      </c>
      <c r="Z45" s="120" t="s">
        <v>254</v>
      </c>
      <c r="AA45" s="121">
        <v>0.42</v>
      </c>
      <c r="AB45" s="123"/>
      <c r="AC45" s="119">
        <v>4045</v>
      </c>
      <c r="AD45" s="120" t="s">
        <v>418</v>
      </c>
      <c r="AE45" s="121">
        <v>1.21</v>
      </c>
      <c r="AF45" s="142"/>
      <c r="AG45" s="119">
        <v>4795</v>
      </c>
      <c r="AH45" s="120" t="s">
        <v>232</v>
      </c>
      <c r="AI45" s="121">
        <v>0.92</v>
      </c>
    </row>
    <row r="46" spans="1:35" ht="12.75" customHeight="1" x14ac:dyDescent="0.35">
      <c r="A46" s="64"/>
      <c r="B46" s="116" t="s">
        <v>502</v>
      </c>
      <c r="C46" s="116" t="s">
        <v>503</v>
      </c>
      <c r="D46" s="117" t="s">
        <v>504</v>
      </c>
      <c r="E46" s="260" t="s">
        <v>505</v>
      </c>
      <c r="F46" s="261"/>
      <c r="G46" s="108"/>
      <c r="H46" s="116" t="s">
        <v>502</v>
      </c>
      <c r="I46" s="116" t="s">
        <v>503</v>
      </c>
      <c r="J46" s="117" t="s">
        <v>504</v>
      </c>
      <c r="K46" s="260" t="s">
        <v>505</v>
      </c>
      <c r="L46" s="261"/>
      <c r="M46" s="108"/>
      <c r="N46" s="116" t="s">
        <v>502</v>
      </c>
      <c r="O46" s="116" t="s">
        <v>503</v>
      </c>
      <c r="P46" s="117" t="s">
        <v>504</v>
      </c>
      <c r="Q46" s="260" t="s">
        <v>505</v>
      </c>
      <c r="R46" s="261"/>
      <c r="S46" s="108"/>
      <c r="T46" s="109"/>
      <c r="U46" s="119">
        <v>3270</v>
      </c>
      <c r="V46" s="120" t="s">
        <v>146</v>
      </c>
      <c r="W46" s="121">
        <v>0.24</v>
      </c>
      <c r="X46" s="132"/>
      <c r="Y46" s="133">
        <v>6512</v>
      </c>
      <c r="Z46" s="120" t="s">
        <v>256</v>
      </c>
      <c r="AA46" s="121">
        <v>0.42</v>
      </c>
      <c r="AB46" s="123"/>
      <c r="AC46" s="113" t="s">
        <v>529</v>
      </c>
      <c r="AD46" s="111"/>
      <c r="AE46" s="114"/>
      <c r="AF46" s="81"/>
      <c r="AG46" s="133">
        <v>4796</v>
      </c>
      <c r="AH46" s="120" t="s">
        <v>233</v>
      </c>
      <c r="AI46" s="121">
        <v>0.44</v>
      </c>
    </row>
    <row r="47" spans="1:35" ht="12.75" customHeight="1" x14ac:dyDescent="0.35">
      <c r="A47" s="64"/>
      <c r="B47" s="125" t="s">
        <v>506</v>
      </c>
      <c r="C47" s="125" t="s">
        <v>507</v>
      </c>
      <c r="D47" s="125" t="s">
        <v>13</v>
      </c>
      <c r="E47" s="127" t="s">
        <v>12</v>
      </c>
      <c r="F47" s="127" t="s">
        <v>508</v>
      </c>
      <c r="G47" s="108"/>
      <c r="H47" s="125" t="s">
        <v>506</v>
      </c>
      <c r="I47" s="125" t="s">
        <v>507</v>
      </c>
      <c r="J47" s="125" t="s">
        <v>13</v>
      </c>
      <c r="K47" s="127" t="s">
        <v>12</v>
      </c>
      <c r="L47" s="127" t="s">
        <v>508</v>
      </c>
      <c r="M47" s="108"/>
      <c r="N47" s="125" t="s">
        <v>506</v>
      </c>
      <c r="O47" s="125" t="s">
        <v>507</v>
      </c>
      <c r="P47" s="125" t="s">
        <v>13</v>
      </c>
      <c r="Q47" s="127" t="s">
        <v>12</v>
      </c>
      <c r="R47" s="127" t="s">
        <v>508</v>
      </c>
      <c r="S47" s="108"/>
      <c r="T47" s="109"/>
      <c r="U47" s="119">
        <v>3215</v>
      </c>
      <c r="V47" s="120" t="s">
        <v>126</v>
      </c>
      <c r="W47" s="121">
        <v>0.26</v>
      </c>
      <c r="X47" s="132"/>
      <c r="Y47" s="133">
        <v>6513</v>
      </c>
      <c r="Z47" s="120" t="s">
        <v>270</v>
      </c>
      <c r="AA47" s="121">
        <v>0.42</v>
      </c>
      <c r="AB47" s="123"/>
      <c r="AC47" s="119">
        <v>4024</v>
      </c>
      <c r="AD47" s="120" t="s">
        <v>406</v>
      </c>
      <c r="AE47" s="121">
        <v>2.68</v>
      </c>
      <c r="AF47" s="142"/>
      <c r="AG47" s="113" t="s">
        <v>530</v>
      </c>
      <c r="AH47" s="111"/>
      <c r="AI47" s="114"/>
    </row>
    <row r="48" spans="1:35" ht="12.75" customHeight="1" x14ac:dyDescent="0.35">
      <c r="A48" s="64"/>
      <c r="B48" s="62">
        <f>IFERROR(INDEX(Cenník[[Názov]:[KódN]],MATCH(C48,Cenník[Názov],0),2),0)</f>
        <v>3170</v>
      </c>
      <c r="C48" s="134" t="s">
        <v>108</v>
      </c>
      <c r="D48" s="141">
        <v>1</v>
      </c>
      <c r="E48" s="136">
        <f>IFERROR(INDEX(Cenník[[Názov]:[JC]],MATCH(C48,Cenník[Názov],0),3),0)</f>
        <v>0.5</v>
      </c>
      <c r="F48" s="137">
        <f t="shared" ref="F48:F81" si="3">D48*E48</f>
        <v>0.5</v>
      </c>
      <c r="G48" s="129"/>
      <c r="H48" s="62">
        <f>IFERROR(INDEX(Cenník[[Názov]:[KódN]],MATCH(I48,Cenník[Názov],0),2),0)</f>
        <v>3170</v>
      </c>
      <c r="I48" s="134" t="s">
        <v>108</v>
      </c>
      <c r="J48" s="141">
        <v>1</v>
      </c>
      <c r="K48" s="136">
        <f>IFERROR(INDEX(Cenník[[Názov]:[JC]],MATCH(I48,Cenník[Názov],0),3),0)</f>
        <v>0.5</v>
      </c>
      <c r="L48" s="137">
        <f t="shared" ref="L48:L81" si="4">J48*K48</f>
        <v>0.5</v>
      </c>
      <c r="M48" s="129"/>
      <c r="N48" s="62">
        <f>IFERROR(INDEX(Cenník[[Názov]:[KódN]],MATCH(O48,Cenník[Názov],0),2),0)</f>
        <v>3170</v>
      </c>
      <c r="O48" s="134" t="s">
        <v>108</v>
      </c>
      <c r="P48" s="141">
        <v>1</v>
      </c>
      <c r="Q48" s="136">
        <f>IFERROR(INDEX(Cenník[[Názov]:[JC]],MATCH(O48,Cenník[Názov],0),3),0)</f>
        <v>0.5</v>
      </c>
      <c r="R48" s="137">
        <f t="shared" ref="R48:R81" si="5">P48*Q48</f>
        <v>0.5</v>
      </c>
      <c r="S48" s="129"/>
      <c r="T48" s="109"/>
      <c r="U48" s="119">
        <v>3220</v>
      </c>
      <c r="V48" s="120" t="s">
        <v>128</v>
      </c>
      <c r="W48" s="121">
        <v>0.26</v>
      </c>
      <c r="X48" s="122"/>
      <c r="Y48" s="133">
        <v>6514</v>
      </c>
      <c r="Z48" s="120" t="s">
        <v>268</v>
      </c>
      <c r="AA48" s="121">
        <v>0.42</v>
      </c>
      <c r="AB48" s="123"/>
      <c r="AC48" s="133">
        <v>4025</v>
      </c>
      <c r="AD48" s="120" t="s">
        <v>407</v>
      </c>
      <c r="AE48" s="121">
        <v>2.68</v>
      </c>
      <c r="AF48" s="142"/>
      <c r="AG48" s="153">
        <v>4120</v>
      </c>
      <c r="AH48" s="120" t="s">
        <v>179</v>
      </c>
      <c r="AI48" s="121">
        <v>8.3000000000000007</v>
      </c>
    </row>
    <row r="49" spans="1:35" ht="12.75" customHeight="1" x14ac:dyDescent="0.35">
      <c r="A49" s="64"/>
      <c r="B49" s="62">
        <f>IFERROR(INDEX(Cenník[[Názov]:[KódN]],MATCH(C49,Cenník[Názov],0),2),0)</f>
        <v>3175</v>
      </c>
      <c r="C49" s="134" t="s">
        <v>110</v>
      </c>
      <c r="D49" s="141">
        <v>1</v>
      </c>
      <c r="E49" s="136">
        <f>IFERROR(INDEX(Cenník[[Názov]:[JC]],MATCH(C49,Cenník[Názov],0),3),0)</f>
        <v>0.5</v>
      </c>
      <c r="F49" s="137">
        <f t="shared" si="3"/>
        <v>0.5</v>
      </c>
      <c r="G49" s="129"/>
      <c r="H49" s="62">
        <f>IFERROR(INDEX(Cenník[[Názov]:[KódN]],MATCH(I49,Cenník[Názov],0),2),0)</f>
        <v>3175</v>
      </c>
      <c r="I49" s="134" t="s">
        <v>110</v>
      </c>
      <c r="J49" s="141">
        <v>1</v>
      </c>
      <c r="K49" s="136">
        <f>IFERROR(INDEX(Cenník[[Názov]:[JC]],MATCH(I49,Cenník[Názov],0),3),0)</f>
        <v>0.5</v>
      </c>
      <c r="L49" s="137">
        <f t="shared" si="4"/>
        <v>0.5</v>
      </c>
      <c r="M49" s="129"/>
      <c r="N49" s="62">
        <f>IFERROR(INDEX(Cenník[[Názov]:[KódN]],MATCH(O49,Cenník[Názov],0),2),0)</f>
        <v>3185</v>
      </c>
      <c r="O49" s="134" t="s">
        <v>114</v>
      </c>
      <c r="P49" s="141">
        <v>1</v>
      </c>
      <c r="Q49" s="136">
        <f>IFERROR(INDEX(Cenník[[Názov]:[JC]],MATCH(O49,Cenník[Názov],0),3),0)</f>
        <v>0.82</v>
      </c>
      <c r="R49" s="137">
        <f t="shared" si="5"/>
        <v>0.82</v>
      </c>
      <c r="S49" s="129"/>
      <c r="T49" s="109"/>
      <c r="U49" s="119">
        <v>3225</v>
      </c>
      <c r="V49" s="120" t="s">
        <v>130</v>
      </c>
      <c r="W49" s="121">
        <v>0.26</v>
      </c>
      <c r="X49" s="132"/>
      <c r="Y49" s="133">
        <v>6515</v>
      </c>
      <c r="Z49" s="120" t="s">
        <v>266</v>
      </c>
      <c r="AA49" s="121">
        <v>0.42</v>
      </c>
      <c r="AB49" s="123"/>
      <c r="AC49" s="133">
        <v>4026</v>
      </c>
      <c r="AD49" s="120" t="s">
        <v>408</v>
      </c>
      <c r="AE49" s="121">
        <v>2.68</v>
      </c>
      <c r="AF49" s="142"/>
      <c r="AG49" s="154">
        <v>4125</v>
      </c>
      <c r="AH49" s="120" t="s">
        <v>181</v>
      </c>
      <c r="AI49" s="121">
        <v>1.92</v>
      </c>
    </row>
    <row r="50" spans="1:35" ht="12.75" customHeight="1" x14ac:dyDescent="0.35">
      <c r="A50" s="64"/>
      <c r="B50" s="62">
        <f>IFERROR(INDEX(Cenník[[Názov]:[KódN]],MATCH(C50,Cenník[Názov],0),2),0)</f>
        <v>3215</v>
      </c>
      <c r="C50" s="134" t="s">
        <v>126</v>
      </c>
      <c r="D50" s="141">
        <v>1</v>
      </c>
      <c r="E50" s="136">
        <f>IFERROR(INDEX(Cenník[[Názov]:[JC]],MATCH(C50,Cenník[Názov],0),3),0)</f>
        <v>0.26</v>
      </c>
      <c r="F50" s="137">
        <f t="shared" si="3"/>
        <v>0.26</v>
      </c>
      <c r="G50" s="129"/>
      <c r="H50" s="62">
        <f>IFERROR(INDEX(Cenník[[Názov]:[KódN]],MATCH(I50,Cenník[Názov],0),2),0)</f>
        <v>3215</v>
      </c>
      <c r="I50" s="134" t="s">
        <v>126</v>
      </c>
      <c r="J50" s="141">
        <v>1</v>
      </c>
      <c r="K50" s="136">
        <f>IFERROR(INDEX(Cenník[[Názov]:[JC]],MATCH(I50,Cenník[Názov],0),3),0)</f>
        <v>0.26</v>
      </c>
      <c r="L50" s="137">
        <f t="shared" si="4"/>
        <v>0.26</v>
      </c>
      <c r="M50" s="129"/>
      <c r="N50" s="62">
        <f>IFERROR(INDEX(Cenník[[Názov]:[KódN]],MATCH(O50,Cenník[Názov],0),2),0)</f>
        <v>3190</v>
      </c>
      <c r="O50" s="134" t="s">
        <v>116</v>
      </c>
      <c r="P50" s="141">
        <v>1</v>
      </c>
      <c r="Q50" s="136">
        <f>IFERROR(INDEX(Cenník[[Názov]:[JC]],MATCH(O50,Cenník[Názov],0),3),0)</f>
        <v>0.82</v>
      </c>
      <c r="R50" s="137">
        <f t="shared" si="5"/>
        <v>0.82</v>
      </c>
      <c r="S50" s="129"/>
      <c r="T50" s="109"/>
      <c r="U50" s="119">
        <v>3230</v>
      </c>
      <c r="V50" s="120" t="s">
        <v>132</v>
      </c>
      <c r="W50" s="121">
        <v>0.26</v>
      </c>
      <c r="X50" s="132"/>
      <c r="Y50" s="133">
        <v>6516</v>
      </c>
      <c r="Z50" s="120" t="s">
        <v>264</v>
      </c>
      <c r="AA50" s="121">
        <v>0.42</v>
      </c>
      <c r="AB50" s="123"/>
      <c r="AC50" s="119">
        <v>4027</v>
      </c>
      <c r="AD50" s="120" t="s">
        <v>409</v>
      </c>
      <c r="AE50" s="121">
        <v>2.68</v>
      </c>
      <c r="AF50" s="142"/>
      <c r="AG50" s="133">
        <v>4126</v>
      </c>
      <c r="AH50" s="120" t="s">
        <v>183</v>
      </c>
      <c r="AI50" s="121">
        <v>12.28</v>
      </c>
    </row>
    <row r="51" spans="1:35" ht="12.75" customHeight="1" x14ac:dyDescent="0.35">
      <c r="A51" s="64"/>
      <c r="B51" s="62">
        <f>IFERROR(INDEX(Cenník[[Názov]:[KódN]],MATCH(C51,Cenník[Názov],0),2),0)</f>
        <v>3220</v>
      </c>
      <c r="C51" s="134" t="s">
        <v>128</v>
      </c>
      <c r="D51" s="141">
        <v>6</v>
      </c>
      <c r="E51" s="136">
        <f>IFERROR(INDEX(Cenník[[Názov]:[JC]],MATCH(C51,Cenník[Názov],0),3),0)</f>
        <v>0.26</v>
      </c>
      <c r="F51" s="137">
        <f t="shared" si="3"/>
        <v>1.56</v>
      </c>
      <c r="G51" s="129"/>
      <c r="H51" s="62">
        <f>IFERROR(INDEX(Cenník[[Názov]:[KódN]],MATCH(I51,Cenník[Názov],0),2),0)</f>
        <v>3220</v>
      </c>
      <c r="I51" s="134" t="s">
        <v>128</v>
      </c>
      <c r="J51" s="141">
        <v>6</v>
      </c>
      <c r="K51" s="136">
        <f>IFERROR(INDEX(Cenník[[Názov]:[JC]],MATCH(I51,Cenník[Názov],0),3),0)</f>
        <v>0.26</v>
      </c>
      <c r="L51" s="137">
        <f t="shared" si="4"/>
        <v>1.56</v>
      </c>
      <c r="M51" s="129"/>
      <c r="N51" s="62">
        <f>IFERROR(INDEX(Cenník[[Názov]:[KódN]],MATCH(O51,Cenník[Názov],0),2),0)</f>
        <v>3225</v>
      </c>
      <c r="O51" s="134" t="s">
        <v>130</v>
      </c>
      <c r="P51" s="141">
        <v>2</v>
      </c>
      <c r="Q51" s="136">
        <f>IFERROR(INDEX(Cenník[[Názov]:[JC]],MATCH(O51,Cenník[Názov],0),3),0)</f>
        <v>0.26</v>
      </c>
      <c r="R51" s="137">
        <f t="shared" si="5"/>
        <v>0.52</v>
      </c>
      <c r="S51" s="129"/>
      <c r="T51" s="109"/>
      <c r="U51" s="119">
        <v>3235</v>
      </c>
      <c r="V51" s="120" t="s">
        <v>134</v>
      </c>
      <c r="W51" s="121">
        <v>0.44</v>
      </c>
      <c r="X51" s="122"/>
      <c r="Y51" s="133">
        <v>6517</v>
      </c>
      <c r="Z51" s="120" t="s">
        <v>262</v>
      </c>
      <c r="AA51" s="121">
        <v>0.42</v>
      </c>
      <c r="AB51" s="123"/>
      <c r="AC51" s="113" t="s">
        <v>531</v>
      </c>
      <c r="AD51" s="111"/>
      <c r="AE51" s="114"/>
      <c r="AF51" s="142"/>
      <c r="AG51" s="113" t="s">
        <v>532</v>
      </c>
      <c r="AH51" s="111"/>
      <c r="AI51" s="114"/>
    </row>
    <row r="52" spans="1:35" ht="12.75" customHeight="1" x14ac:dyDescent="0.35">
      <c r="A52" s="64"/>
      <c r="B52" s="62">
        <f>IFERROR(INDEX(Cenník[[Názov]:[KódN]],MATCH(C52,Cenník[Názov],0),2),0)</f>
        <v>3225</v>
      </c>
      <c r="C52" s="134" t="s">
        <v>130</v>
      </c>
      <c r="D52" s="141">
        <v>6</v>
      </c>
      <c r="E52" s="136">
        <f>IFERROR(INDEX(Cenník[[Názov]:[JC]],MATCH(C52,Cenník[Názov],0),3),0)</f>
        <v>0.26</v>
      </c>
      <c r="F52" s="137">
        <f t="shared" si="3"/>
        <v>1.56</v>
      </c>
      <c r="G52" s="129"/>
      <c r="H52" s="62">
        <f>IFERROR(INDEX(Cenník[[Názov]:[KódN]],MATCH(I52,Cenník[Názov],0),2),0)</f>
        <v>3225</v>
      </c>
      <c r="I52" s="134" t="s">
        <v>130</v>
      </c>
      <c r="J52" s="141">
        <v>6</v>
      </c>
      <c r="K52" s="136">
        <f>IFERROR(INDEX(Cenník[[Názov]:[JC]],MATCH(I52,Cenník[Názov],0),3),0)</f>
        <v>0.26</v>
      </c>
      <c r="L52" s="137">
        <f t="shared" si="4"/>
        <v>1.56</v>
      </c>
      <c r="M52" s="129"/>
      <c r="N52" s="62">
        <f>IFERROR(INDEX(Cenník[[Názov]:[KódN]],MATCH(O52,Cenník[Názov],0),2),0)</f>
        <v>3122</v>
      </c>
      <c r="O52" s="134" t="s">
        <v>84</v>
      </c>
      <c r="P52" s="141">
        <v>1</v>
      </c>
      <c r="Q52" s="136">
        <f>IFERROR(INDEX(Cenník[[Názov]:[JC]],MATCH(O52,Cenník[Názov],0),3),0)</f>
        <v>0.61</v>
      </c>
      <c r="R52" s="137">
        <f t="shared" si="5"/>
        <v>0.61</v>
      </c>
      <c r="S52" s="129"/>
      <c r="T52" s="109"/>
      <c r="U52" s="119">
        <v>3240</v>
      </c>
      <c r="V52" s="120" t="s">
        <v>136</v>
      </c>
      <c r="W52" s="121">
        <v>0.44</v>
      </c>
      <c r="X52" s="132"/>
      <c r="Y52" s="133">
        <v>6518</v>
      </c>
      <c r="Z52" s="120" t="s">
        <v>260</v>
      </c>
      <c r="AA52" s="121">
        <v>0.42</v>
      </c>
      <c r="AB52" s="123"/>
      <c r="AC52" s="119">
        <v>4061</v>
      </c>
      <c r="AD52" s="120" t="s">
        <v>400</v>
      </c>
      <c r="AE52" s="121">
        <v>2.4699999999999998</v>
      </c>
      <c r="AF52" s="142"/>
      <c r="AG52" s="153">
        <v>4240</v>
      </c>
      <c r="AH52" s="120" t="s">
        <v>434</v>
      </c>
      <c r="AI52" s="121">
        <v>1.1299999999999999</v>
      </c>
    </row>
    <row r="53" spans="1:35" ht="12.75" customHeight="1" x14ac:dyDescent="0.35">
      <c r="A53" s="64"/>
      <c r="B53" s="62">
        <f>IFERROR(INDEX(Cenník[[Názov]:[KódN]],MATCH(C53,Cenník[Názov],0),2),0)</f>
        <v>3122</v>
      </c>
      <c r="C53" s="134" t="s">
        <v>84</v>
      </c>
      <c r="D53" s="141">
        <v>1</v>
      </c>
      <c r="E53" s="136">
        <f>IFERROR(INDEX(Cenník[[Názov]:[JC]],MATCH(C53,Cenník[Názov],0),3),0)</f>
        <v>0.61</v>
      </c>
      <c r="F53" s="137">
        <f t="shared" si="3"/>
        <v>0.61</v>
      </c>
      <c r="G53" s="129"/>
      <c r="H53" s="62">
        <f>IFERROR(INDEX(Cenník[[Názov]:[KódN]],MATCH(I53,Cenník[Názov],0),2),0)</f>
        <v>3122</v>
      </c>
      <c r="I53" s="134" t="s">
        <v>84</v>
      </c>
      <c r="J53" s="141">
        <v>1</v>
      </c>
      <c r="K53" s="136">
        <f>IFERROR(INDEX(Cenník[[Názov]:[JC]],MATCH(I53,Cenník[Názov],0),3),0)</f>
        <v>0.61</v>
      </c>
      <c r="L53" s="137">
        <f t="shared" si="4"/>
        <v>0.61</v>
      </c>
      <c r="M53" s="129"/>
      <c r="N53" s="62">
        <f>IFERROR(INDEX(Cenník[[Názov]:[KódN]],MATCH(O53,Cenník[Názov],0),2),0)</f>
        <v>3235</v>
      </c>
      <c r="O53" s="134" t="s">
        <v>134</v>
      </c>
      <c r="P53" s="141">
        <v>1</v>
      </c>
      <c r="Q53" s="136">
        <f>IFERROR(INDEX(Cenník[[Názov]:[JC]],MATCH(O53,Cenník[Názov],0),3),0)</f>
        <v>0.44</v>
      </c>
      <c r="R53" s="137">
        <f t="shared" si="5"/>
        <v>0.44</v>
      </c>
      <c r="S53" s="129"/>
      <c r="T53" s="109"/>
      <c r="U53" s="119">
        <v>3245</v>
      </c>
      <c r="V53" s="120" t="s">
        <v>138</v>
      </c>
      <c r="W53" s="121">
        <v>0.44</v>
      </c>
      <c r="X53" s="132"/>
      <c r="Y53" s="133">
        <v>6519</v>
      </c>
      <c r="Z53" s="120" t="s">
        <v>258</v>
      </c>
      <c r="AA53" s="121">
        <v>0.42</v>
      </c>
      <c r="AB53" s="123"/>
      <c r="AC53" s="133">
        <v>4060</v>
      </c>
      <c r="AD53" s="120" t="s">
        <v>402</v>
      </c>
      <c r="AE53" s="121">
        <v>3.84</v>
      </c>
      <c r="AF53" s="142"/>
      <c r="AG53" s="153">
        <v>4241</v>
      </c>
      <c r="AH53" s="120" t="s">
        <v>436</v>
      </c>
      <c r="AI53" s="121">
        <v>1.31</v>
      </c>
    </row>
    <row r="54" spans="1:35" ht="12.75" customHeight="1" x14ac:dyDescent="0.35">
      <c r="A54" s="64"/>
      <c r="B54" s="62">
        <f>IFERROR(INDEX(Cenník[[Názov]:[KódN]],MATCH(C54,Cenník[Názov],0),2),0)</f>
        <v>3270</v>
      </c>
      <c r="C54" s="134" t="s">
        <v>146</v>
      </c>
      <c r="D54" s="141">
        <v>2</v>
      </c>
      <c r="E54" s="136">
        <f>IFERROR(INDEX(Cenník[[Názov]:[JC]],MATCH(C54,Cenník[Názov],0),3),0)</f>
        <v>0.24</v>
      </c>
      <c r="F54" s="137">
        <f t="shared" si="3"/>
        <v>0.48</v>
      </c>
      <c r="G54" s="129"/>
      <c r="H54" s="62">
        <f>IFERROR(INDEX(Cenník[[Názov]:[KódN]],MATCH(I54,Cenník[Názov],0),2),0)</f>
        <v>3270</v>
      </c>
      <c r="I54" s="134" t="s">
        <v>146</v>
      </c>
      <c r="J54" s="141">
        <v>2</v>
      </c>
      <c r="K54" s="136">
        <f>IFERROR(INDEX(Cenník[[Názov]:[JC]],MATCH(I54,Cenník[Názov],0),3),0)</f>
        <v>0.24</v>
      </c>
      <c r="L54" s="137">
        <f t="shared" si="4"/>
        <v>0.48</v>
      </c>
      <c r="M54" s="129"/>
      <c r="N54" s="62">
        <f>IFERROR(INDEX(Cenník[[Názov]:[KódN]],MATCH(O54,Cenník[Názov],0),2),0)</f>
        <v>3240</v>
      </c>
      <c r="O54" s="134" t="s">
        <v>136</v>
      </c>
      <c r="P54" s="141">
        <v>4</v>
      </c>
      <c r="Q54" s="136">
        <f>IFERROR(INDEX(Cenník[[Názov]:[JC]],MATCH(O54,Cenník[Názov],0),3),0)</f>
        <v>0.44</v>
      </c>
      <c r="R54" s="137">
        <f t="shared" si="5"/>
        <v>1.76</v>
      </c>
      <c r="S54" s="129"/>
      <c r="T54" s="109"/>
      <c r="U54" s="119">
        <v>3250</v>
      </c>
      <c r="V54" s="120" t="s">
        <v>140</v>
      </c>
      <c r="W54" s="121">
        <v>0.6</v>
      </c>
      <c r="X54" s="132"/>
      <c r="Y54" s="133">
        <v>6520</v>
      </c>
      <c r="Z54" s="120" t="s">
        <v>319</v>
      </c>
      <c r="AA54" s="121">
        <v>0.06</v>
      </c>
      <c r="AB54" s="123"/>
      <c r="AC54" s="113" t="s">
        <v>533</v>
      </c>
      <c r="AD54" s="111"/>
      <c r="AE54" s="114"/>
      <c r="AF54" s="142"/>
      <c r="AG54" s="153">
        <v>4242</v>
      </c>
      <c r="AH54" s="120" t="s">
        <v>438</v>
      </c>
      <c r="AI54" s="121">
        <v>1.4</v>
      </c>
    </row>
    <row r="55" spans="1:35" ht="12.75" customHeight="1" x14ac:dyDescent="0.35">
      <c r="A55" s="64"/>
      <c r="B55" s="62">
        <f>IFERROR(INDEX(Cenník[[Názov]:[KódN]],MATCH(C55,Cenník[Názov],0),2),0)</f>
        <v>3280</v>
      </c>
      <c r="C55" s="155" t="s">
        <v>150</v>
      </c>
      <c r="D55" s="141">
        <v>1</v>
      </c>
      <c r="E55" s="136">
        <f>IFERROR(INDEX(Cenník[[Názov]:[JC]],MATCH(C55,Cenník[Názov],0),3),0)</f>
        <v>1.1200000000000001</v>
      </c>
      <c r="F55" s="137">
        <f t="shared" si="3"/>
        <v>1.1200000000000001</v>
      </c>
      <c r="G55" s="129"/>
      <c r="H55" s="62">
        <f>IFERROR(INDEX(Cenník[[Názov]:[KódN]],MATCH(I55,Cenník[Názov],0),2),0)</f>
        <v>3280</v>
      </c>
      <c r="I55" s="155" t="s">
        <v>150</v>
      </c>
      <c r="J55" s="141">
        <v>1</v>
      </c>
      <c r="K55" s="136">
        <f>IFERROR(INDEX(Cenník[[Názov]:[JC]],MATCH(I55,Cenník[Názov],0),3),0)</f>
        <v>1.1200000000000001</v>
      </c>
      <c r="L55" s="137">
        <f t="shared" si="4"/>
        <v>1.1200000000000001</v>
      </c>
      <c r="M55" s="129"/>
      <c r="N55" s="62">
        <f>IFERROR(INDEX(Cenník[[Názov]:[KódN]],MATCH(O55,Cenník[Názov],0),2),0)</f>
        <v>3270</v>
      </c>
      <c r="O55" s="134" t="s">
        <v>146</v>
      </c>
      <c r="P55" s="141">
        <v>1</v>
      </c>
      <c r="Q55" s="136">
        <f>IFERROR(INDEX(Cenník[[Názov]:[JC]],MATCH(O55,Cenník[Názov],0),3),0)</f>
        <v>0.24</v>
      </c>
      <c r="R55" s="137">
        <f t="shared" si="5"/>
        <v>0.24</v>
      </c>
      <c r="S55" s="129"/>
      <c r="T55" s="109"/>
      <c r="U55" s="119">
        <v>3255</v>
      </c>
      <c r="V55" s="120" t="s">
        <v>142</v>
      </c>
      <c r="W55" s="121">
        <v>0.6</v>
      </c>
      <c r="X55" s="132"/>
      <c r="Y55" s="133">
        <v>6521</v>
      </c>
      <c r="Z55" s="120" t="s">
        <v>321</v>
      </c>
      <c r="AA55" s="121">
        <v>0.06</v>
      </c>
      <c r="AB55" s="123"/>
      <c r="AC55" s="119">
        <v>4051</v>
      </c>
      <c r="AD55" s="120" t="s">
        <v>419</v>
      </c>
      <c r="AE55" s="121">
        <v>9.1199999999999992</v>
      </c>
      <c r="AF55" s="142"/>
      <c r="AG55" s="153">
        <v>4243</v>
      </c>
      <c r="AH55" s="120" t="s">
        <v>440</v>
      </c>
      <c r="AI55" s="121">
        <v>1.1599999999999999</v>
      </c>
    </row>
    <row r="56" spans="1:35" ht="12.75" customHeight="1" x14ac:dyDescent="0.35">
      <c r="A56" s="64"/>
      <c r="B56" s="62">
        <f>IFERROR(INDEX(Cenník[[Názov]:[KódN]],MATCH(C56,Cenník[Názov],0),2),0)</f>
        <v>3325</v>
      </c>
      <c r="C56" s="155" t="s">
        <v>206</v>
      </c>
      <c r="D56" s="141">
        <v>1</v>
      </c>
      <c r="E56" s="136">
        <f>IFERROR(INDEX(Cenník[[Názov]:[JC]],MATCH(C56,Cenník[Názov],0),3),0)</f>
        <v>1.86</v>
      </c>
      <c r="F56" s="137">
        <f t="shared" si="3"/>
        <v>1.86</v>
      </c>
      <c r="G56" s="129"/>
      <c r="H56" s="62">
        <f>IFERROR(INDEX(Cenník[[Názov]:[KódN]],MATCH(I56,Cenník[Názov],0),2),0)</f>
        <v>3325</v>
      </c>
      <c r="I56" s="155" t="s">
        <v>206</v>
      </c>
      <c r="J56" s="141">
        <v>1</v>
      </c>
      <c r="K56" s="136">
        <f>IFERROR(INDEX(Cenník[[Názov]:[JC]],MATCH(I56,Cenník[Názov],0),3),0)</f>
        <v>1.86</v>
      </c>
      <c r="L56" s="137">
        <f t="shared" si="4"/>
        <v>1.86</v>
      </c>
      <c r="M56" s="129"/>
      <c r="N56" s="62">
        <f>IFERROR(INDEX(Cenník[[Názov]:[KódN]],MATCH(O56,Cenník[Názov],0),2),0)</f>
        <v>3365</v>
      </c>
      <c r="O56" s="155" t="s">
        <v>117</v>
      </c>
      <c r="P56" s="141">
        <v>1</v>
      </c>
      <c r="Q56" s="136">
        <f>IFERROR(INDEX(Cenník[[Názov]:[JC]],MATCH(O56,Cenník[Názov],0),3),0)</f>
        <v>0.62</v>
      </c>
      <c r="R56" s="137">
        <f t="shared" si="5"/>
        <v>0.62</v>
      </c>
      <c r="S56" s="129"/>
      <c r="T56" s="109"/>
      <c r="U56" s="119">
        <v>3260</v>
      </c>
      <c r="V56" s="120" t="s">
        <v>144</v>
      </c>
      <c r="W56" s="121">
        <v>0.6</v>
      </c>
      <c r="X56" s="122"/>
      <c r="Y56" s="133">
        <v>6522</v>
      </c>
      <c r="Z56" s="120" t="s">
        <v>323</v>
      </c>
      <c r="AA56" s="121">
        <v>0.06</v>
      </c>
      <c r="AB56" s="123"/>
      <c r="AC56" s="133">
        <v>4052</v>
      </c>
      <c r="AD56" s="120" t="s">
        <v>420</v>
      </c>
      <c r="AE56" s="121">
        <v>9.1199999999999992</v>
      </c>
      <c r="AF56" s="142"/>
      <c r="AG56" s="153">
        <v>4244</v>
      </c>
      <c r="AH56" s="120" t="s">
        <v>442</v>
      </c>
      <c r="AI56" s="121">
        <v>1.52</v>
      </c>
    </row>
    <row r="57" spans="1:35" ht="12.75" customHeight="1" x14ac:dyDescent="0.35">
      <c r="A57" s="64"/>
      <c r="B57" s="62">
        <f>IFERROR(INDEX(Cenník[[Názov]:[KódN]],MATCH(C57,Cenník[Názov],0),2),0)</f>
        <v>3330</v>
      </c>
      <c r="C57" s="155" t="s">
        <v>208</v>
      </c>
      <c r="D57" s="141">
        <v>2</v>
      </c>
      <c r="E57" s="136">
        <f>IFERROR(INDEX(Cenník[[Názov]:[JC]],MATCH(C57,Cenník[Názov],0),3),0)</f>
        <v>1.1000000000000001</v>
      </c>
      <c r="F57" s="137">
        <f t="shared" si="3"/>
        <v>2.2000000000000002</v>
      </c>
      <c r="G57" s="129"/>
      <c r="H57" s="62">
        <f>IFERROR(INDEX(Cenník[[Názov]:[KódN]],MATCH(I57,Cenník[Názov],0),2),0)</f>
        <v>3330</v>
      </c>
      <c r="I57" s="155" t="s">
        <v>208</v>
      </c>
      <c r="J57" s="141">
        <v>2</v>
      </c>
      <c r="K57" s="136">
        <f>IFERROR(INDEX(Cenník[[Názov]:[JC]],MATCH(I57,Cenník[Názov],0),3),0)</f>
        <v>1.1000000000000001</v>
      </c>
      <c r="L57" s="137">
        <f t="shared" si="4"/>
        <v>2.2000000000000002</v>
      </c>
      <c r="M57" s="129"/>
      <c r="N57" s="62">
        <f>IFERROR(INDEX(Cenník[[Názov]:[KódN]],MATCH(O57,Cenník[Názov],0),2),0)</f>
        <v>3360</v>
      </c>
      <c r="O57" s="155" t="s">
        <v>115</v>
      </c>
      <c r="P57" s="141">
        <v>1</v>
      </c>
      <c r="Q57" s="136">
        <f>IFERROR(INDEX(Cenník[[Názov]:[JC]],MATCH(O57,Cenník[Názov],0),3),0)</f>
        <v>0.62</v>
      </c>
      <c r="R57" s="137">
        <f t="shared" si="5"/>
        <v>0.62</v>
      </c>
      <c r="S57" s="129"/>
      <c r="T57" s="109"/>
      <c r="U57" s="119">
        <v>3170</v>
      </c>
      <c r="V57" s="120" t="s">
        <v>108</v>
      </c>
      <c r="W57" s="121">
        <v>0.5</v>
      </c>
      <c r="X57" s="132"/>
      <c r="Y57" s="133">
        <v>6523</v>
      </c>
      <c r="Z57" s="120" t="s">
        <v>334</v>
      </c>
      <c r="AA57" s="121">
        <v>0.06</v>
      </c>
      <c r="AB57" s="123"/>
      <c r="AC57" s="113" t="s">
        <v>534</v>
      </c>
      <c r="AD57" s="111"/>
      <c r="AE57" s="114"/>
      <c r="AF57" s="142"/>
      <c r="AG57" s="153">
        <v>4245</v>
      </c>
      <c r="AH57" s="120" t="s">
        <v>444</v>
      </c>
      <c r="AI57" s="121">
        <v>1.31</v>
      </c>
    </row>
    <row r="58" spans="1:35" ht="12.75" customHeight="1" x14ac:dyDescent="0.35">
      <c r="A58" s="64"/>
      <c r="B58" s="62">
        <f>IFERROR(INDEX(Cenník[[Názov]:[KódN]],MATCH(C58,Cenník[Názov],0),2),0)</f>
        <v>3820</v>
      </c>
      <c r="C58" s="134" t="s">
        <v>265</v>
      </c>
      <c r="D58" s="141">
        <v>1</v>
      </c>
      <c r="E58" s="136">
        <f>IFERROR(INDEX(Cenník[[Názov]:[JC]],MATCH(C58,Cenník[Názov],0),3),0)</f>
        <v>1.86</v>
      </c>
      <c r="F58" s="137">
        <f t="shared" si="3"/>
        <v>1.86</v>
      </c>
      <c r="G58" s="129"/>
      <c r="H58" s="62">
        <f>IFERROR(INDEX(Cenník[[Názov]:[KódN]],MATCH(I58,Cenník[Názov],0),2),0)</f>
        <v>3820</v>
      </c>
      <c r="I58" s="155" t="s">
        <v>265</v>
      </c>
      <c r="J58" s="141">
        <v>1</v>
      </c>
      <c r="K58" s="136">
        <f>IFERROR(INDEX(Cenník[[Názov]:[JC]],MATCH(I58,Cenník[Názov],0),3),0)</f>
        <v>1.86</v>
      </c>
      <c r="L58" s="137">
        <f t="shared" si="4"/>
        <v>1.86</v>
      </c>
      <c r="M58" s="129"/>
      <c r="N58" s="62">
        <f>IFERROR(INDEX(Cenník[[Názov]:[KódN]],MATCH(O58,Cenník[Názov],0),2),0)</f>
        <v>3370</v>
      </c>
      <c r="O58" s="155" t="s">
        <v>119</v>
      </c>
      <c r="P58" s="141">
        <v>1</v>
      </c>
      <c r="Q58" s="136">
        <f>IFERROR(INDEX(Cenník[[Názov]:[JC]],MATCH(O58,Cenník[Názov],0),3),0)</f>
        <v>0.62</v>
      </c>
      <c r="R58" s="137">
        <f t="shared" si="5"/>
        <v>0.62</v>
      </c>
      <c r="S58" s="129"/>
      <c r="T58" s="109"/>
      <c r="U58" s="119">
        <v>3175</v>
      </c>
      <c r="V58" s="120" t="s">
        <v>110</v>
      </c>
      <c r="W58" s="121">
        <v>0.5</v>
      </c>
      <c r="X58" s="132"/>
      <c r="Y58" s="133">
        <v>6524</v>
      </c>
      <c r="Z58" s="120" t="s">
        <v>333</v>
      </c>
      <c r="AA58" s="121">
        <v>0.06</v>
      </c>
      <c r="AB58" s="123"/>
      <c r="AC58" s="133">
        <v>4015</v>
      </c>
      <c r="AD58" s="120" t="s">
        <v>397</v>
      </c>
      <c r="AE58" s="121">
        <v>0.54</v>
      </c>
      <c r="AF58" s="142"/>
      <c r="AG58" s="133">
        <v>4246</v>
      </c>
      <c r="AH58" s="120" t="s">
        <v>446</v>
      </c>
      <c r="AI58" s="121">
        <v>7.99</v>
      </c>
    </row>
    <row r="59" spans="1:35" ht="12.75" customHeight="1" x14ac:dyDescent="0.35">
      <c r="A59" s="64"/>
      <c r="B59" s="62">
        <f>IFERROR(INDEX(Cenník[[Názov]:[KódN]],MATCH(C59,Cenník[Názov],0),2),0)</f>
        <v>4003</v>
      </c>
      <c r="C59" s="134" t="s">
        <v>380</v>
      </c>
      <c r="D59" s="141">
        <v>2</v>
      </c>
      <c r="E59" s="136">
        <f>IFERROR(INDEX(Cenník[[Názov]:[JC]],MATCH(C59,Cenník[Názov],0),3),0)</f>
        <v>0.95</v>
      </c>
      <c r="F59" s="137">
        <f t="shared" si="3"/>
        <v>1.9</v>
      </c>
      <c r="G59" s="129"/>
      <c r="H59" s="62">
        <f>IFERROR(INDEX(Cenník[[Názov]:[KódN]],MATCH(I59,Cenník[Názov],0),2),0)</f>
        <v>4003</v>
      </c>
      <c r="I59" s="155" t="s">
        <v>380</v>
      </c>
      <c r="J59" s="141">
        <v>2</v>
      </c>
      <c r="K59" s="136">
        <f>IFERROR(INDEX(Cenník[[Názov]:[JC]],MATCH(I59,Cenník[Názov],0),3),0)</f>
        <v>0.95</v>
      </c>
      <c r="L59" s="137">
        <f t="shared" si="4"/>
        <v>1.9</v>
      </c>
      <c r="M59" s="129"/>
      <c r="N59" s="62">
        <f>IFERROR(INDEX(Cenník[[Názov]:[KódN]],MATCH(O59,Cenník[Názov],0),2),0)</f>
        <v>3325</v>
      </c>
      <c r="O59" s="155" t="s">
        <v>206</v>
      </c>
      <c r="P59" s="141">
        <v>1</v>
      </c>
      <c r="Q59" s="136">
        <f>IFERROR(INDEX(Cenník[[Názov]:[JC]],MATCH(O59,Cenník[Názov],0),3),0)</f>
        <v>1.86</v>
      </c>
      <c r="R59" s="137">
        <f t="shared" si="5"/>
        <v>1.86</v>
      </c>
      <c r="S59" s="129"/>
      <c r="T59" s="109"/>
      <c r="U59" s="119">
        <v>3180</v>
      </c>
      <c r="V59" s="120" t="s">
        <v>112</v>
      </c>
      <c r="W59" s="121">
        <v>0.5</v>
      </c>
      <c r="X59" s="132"/>
      <c r="Y59" s="133">
        <v>6525</v>
      </c>
      <c r="Z59" s="120" t="s">
        <v>332</v>
      </c>
      <c r="AA59" s="121">
        <v>0.06</v>
      </c>
      <c r="AB59" s="123"/>
      <c r="AC59" s="133">
        <v>4016</v>
      </c>
      <c r="AD59" s="120" t="s">
        <v>398</v>
      </c>
      <c r="AE59" s="121">
        <v>0.54</v>
      </c>
      <c r="AF59" s="142"/>
      <c r="AG59" s="113" t="s">
        <v>535</v>
      </c>
      <c r="AH59" s="111"/>
      <c r="AI59" s="114"/>
    </row>
    <row r="60" spans="1:35" ht="12.75" customHeight="1" x14ac:dyDescent="0.35">
      <c r="A60" s="64"/>
      <c r="B60" s="62">
        <f>IFERROR(INDEX(Cenník[[Názov]:[KódN]],MATCH(C60,Cenník[Názov],0),2),0)</f>
        <v>3880</v>
      </c>
      <c r="C60" s="134" t="s">
        <v>105</v>
      </c>
      <c r="D60" s="141">
        <v>1</v>
      </c>
      <c r="E60" s="136">
        <f>IFERROR(INDEX(Cenník[[Názov]:[JC]],MATCH(C60,Cenník[Názov],0),3),0)</f>
        <v>0.16</v>
      </c>
      <c r="F60" s="137">
        <f t="shared" si="3"/>
        <v>0.16</v>
      </c>
      <c r="G60" s="129"/>
      <c r="H60" s="62">
        <f>IFERROR(INDEX(Cenník[[Názov]:[KódN]],MATCH(I60,Cenník[Názov],0),2),0)</f>
        <v>3880</v>
      </c>
      <c r="I60" s="134" t="s">
        <v>105</v>
      </c>
      <c r="J60" s="141">
        <v>1</v>
      </c>
      <c r="K60" s="136">
        <f>IFERROR(INDEX(Cenník[[Názov]:[JC]],MATCH(I60,Cenník[Názov],0),3),0)</f>
        <v>0.16</v>
      </c>
      <c r="L60" s="137">
        <f t="shared" si="4"/>
        <v>0.16</v>
      </c>
      <c r="M60" s="129"/>
      <c r="N60" s="62">
        <f>IFERROR(INDEX(Cenník[[Názov]:[KódN]],MATCH(O60,Cenník[Názov],0),2),0)</f>
        <v>3330</v>
      </c>
      <c r="O60" s="134" t="s">
        <v>208</v>
      </c>
      <c r="P60" s="141">
        <v>2</v>
      </c>
      <c r="Q60" s="136">
        <f>IFERROR(INDEX(Cenník[[Názov]:[JC]],MATCH(O60,Cenník[Názov],0),3),0)</f>
        <v>1.1000000000000001</v>
      </c>
      <c r="R60" s="137">
        <f t="shared" si="5"/>
        <v>2.2000000000000002</v>
      </c>
      <c r="S60" s="129"/>
      <c r="T60" s="109"/>
      <c r="U60" s="119">
        <v>3185</v>
      </c>
      <c r="V60" s="120" t="s">
        <v>114</v>
      </c>
      <c r="W60" s="121">
        <v>0.82</v>
      </c>
      <c r="X60" s="132"/>
      <c r="Y60" s="133">
        <v>6526</v>
      </c>
      <c r="Z60" s="120" t="s">
        <v>331</v>
      </c>
      <c r="AA60" s="121">
        <v>0.06</v>
      </c>
      <c r="AB60" s="123"/>
      <c r="AC60" s="133">
        <v>4017</v>
      </c>
      <c r="AD60" s="120" t="s">
        <v>399</v>
      </c>
      <c r="AE60" s="121">
        <v>0.54</v>
      </c>
      <c r="AF60" s="142"/>
      <c r="AG60" s="133">
        <v>4933</v>
      </c>
      <c r="AH60" s="120" t="s">
        <v>216</v>
      </c>
      <c r="AI60" s="121">
        <v>2.88</v>
      </c>
    </row>
    <row r="61" spans="1:35" ht="12.75" customHeight="1" x14ac:dyDescent="0.35">
      <c r="A61" s="64"/>
      <c r="B61" s="62">
        <f>IFERROR(INDEX(Cenník[[Názov]:[KódN]],MATCH(C61,Cenník[Názov],0),2),0)</f>
        <v>3885</v>
      </c>
      <c r="C61" s="134" t="s">
        <v>107</v>
      </c>
      <c r="D61" s="141">
        <v>1</v>
      </c>
      <c r="E61" s="136">
        <f>IFERROR(INDEX(Cenník[[Názov]:[JC]],MATCH(C61,Cenník[Názov],0),3),0)</f>
        <v>0.16</v>
      </c>
      <c r="F61" s="137">
        <f t="shared" si="3"/>
        <v>0.16</v>
      </c>
      <c r="G61" s="129"/>
      <c r="H61" s="62">
        <f>IFERROR(INDEX(Cenník[[Názov]:[KódN]],MATCH(I61,Cenník[Názov],0),2),0)</f>
        <v>3885</v>
      </c>
      <c r="I61" s="134" t="s">
        <v>107</v>
      </c>
      <c r="J61" s="141">
        <v>1</v>
      </c>
      <c r="K61" s="136">
        <f>IFERROR(INDEX(Cenník[[Názov]:[JC]],MATCH(I61,Cenník[Názov],0),3),0)</f>
        <v>0.16</v>
      </c>
      <c r="L61" s="137">
        <f t="shared" si="4"/>
        <v>0.16</v>
      </c>
      <c r="M61" s="129"/>
      <c r="N61" s="62">
        <f>IFERROR(INDEX(Cenník[[Názov]:[KódN]],MATCH(O61,Cenník[Názov],0),2),0)</f>
        <v>3820</v>
      </c>
      <c r="O61" s="134" t="s">
        <v>265</v>
      </c>
      <c r="P61" s="141">
        <v>1</v>
      </c>
      <c r="Q61" s="136">
        <f>IFERROR(INDEX(Cenník[[Názov]:[JC]],MATCH(O61,Cenník[Názov],0),3),0)</f>
        <v>1.86</v>
      </c>
      <c r="R61" s="137">
        <f t="shared" si="5"/>
        <v>1.86</v>
      </c>
      <c r="S61" s="129"/>
      <c r="T61" s="109"/>
      <c r="U61" s="119">
        <v>3190</v>
      </c>
      <c r="V61" s="120" t="s">
        <v>116</v>
      </c>
      <c r="W61" s="121">
        <v>0.82</v>
      </c>
      <c r="X61" s="132"/>
      <c r="Y61" s="133">
        <v>6527</v>
      </c>
      <c r="Z61" s="120" t="s">
        <v>329</v>
      </c>
      <c r="AA61" s="121">
        <v>0.06</v>
      </c>
      <c r="AB61" s="123"/>
      <c r="AC61" s="133">
        <v>4018</v>
      </c>
      <c r="AD61" s="120" t="s">
        <v>401</v>
      </c>
      <c r="AE61" s="121">
        <v>0.54</v>
      </c>
      <c r="AF61" s="142"/>
      <c r="AG61" s="133">
        <v>4934</v>
      </c>
      <c r="AH61" s="120" t="s">
        <v>217</v>
      </c>
      <c r="AI61" s="121">
        <v>4.8</v>
      </c>
    </row>
    <row r="62" spans="1:35" ht="12.75" customHeight="1" x14ac:dyDescent="0.35">
      <c r="A62" s="64"/>
      <c r="B62" s="62">
        <f>IFERROR(INDEX(Cenník[[Názov]:[KódN]],MATCH(C62,Cenník[Názov],0),2),0)</f>
        <v>4509</v>
      </c>
      <c r="C62" s="134" t="s">
        <v>443</v>
      </c>
      <c r="D62" s="141">
        <v>1</v>
      </c>
      <c r="E62" s="136">
        <f>IFERROR(INDEX(Cenník[[Názov]:[JC]],MATCH(C62,Cenník[Názov],0),3),0)</f>
        <v>0.37</v>
      </c>
      <c r="F62" s="137">
        <f t="shared" si="3"/>
        <v>0.37</v>
      </c>
      <c r="G62" s="129"/>
      <c r="H62" s="62">
        <f>IFERROR(INDEX(Cenník[[Názov]:[KódN]],MATCH(I62,Cenník[Názov],0),2),0)</f>
        <v>4509</v>
      </c>
      <c r="I62" s="134" t="s">
        <v>443</v>
      </c>
      <c r="J62" s="141">
        <v>1</v>
      </c>
      <c r="K62" s="136">
        <f>IFERROR(INDEX(Cenník[[Názov]:[JC]],MATCH(I62,Cenník[Názov],0),3),0)</f>
        <v>0.37</v>
      </c>
      <c r="L62" s="137">
        <f t="shared" si="4"/>
        <v>0.37</v>
      </c>
      <c r="M62" s="129"/>
      <c r="N62" s="62">
        <f>IFERROR(INDEX(Cenník[[Názov]:[KódN]],MATCH(O62,Cenník[Názov],0),2),0)</f>
        <v>4033</v>
      </c>
      <c r="O62" s="134" t="s">
        <v>412</v>
      </c>
      <c r="P62" s="141">
        <v>3</v>
      </c>
      <c r="Q62" s="136">
        <f>IFERROR(INDEX(Cenník[[Názov]:[JC]],MATCH(O62,Cenník[Názov],0),3),0)</f>
        <v>0.32</v>
      </c>
      <c r="R62" s="137">
        <f t="shared" si="5"/>
        <v>0.96</v>
      </c>
      <c r="S62" s="129"/>
      <c r="T62" s="109"/>
      <c r="U62" s="119">
        <v>3195</v>
      </c>
      <c r="V62" s="120" t="s">
        <v>118</v>
      </c>
      <c r="W62" s="121">
        <v>0.82</v>
      </c>
      <c r="X62" s="132"/>
      <c r="Y62" s="133">
        <v>6528</v>
      </c>
      <c r="Z62" s="120" t="s">
        <v>327</v>
      </c>
      <c r="AA62" s="121">
        <v>0.06</v>
      </c>
      <c r="AB62" s="123"/>
      <c r="AC62" s="119">
        <v>4019</v>
      </c>
      <c r="AD62" s="120" t="s">
        <v>403</v>
      </c>
      <c r="AE62" s="121">
        <v>2.34</v>
      </c>
      <c r="AF62" s="142"/>
      <c r="AG62" s="119">
        <v>4935</v>
      </c>
      <c r="AH62" s="120" t="s">
        <v>214</v>
      </c>
      <c r="AI62" s="121">
        <v>0.95</v>
      </c>
    </row>
    <row r="63" spans="1:35" ht="12.75" customHeight="1" x14ac:dyDescent="0.35">
      <c r="A63" s="64"/>
      <c r="B63" s="62">
        <f>IFERROR(INDEX(Cenník[[Názov]:[KódN]],MATCH(C63,Cenník[Názov],0),2),0)</f>
        <v>3861</v>
      </c>
      <c r="C63" s="134" t="s">
        <v>314</v>
      </c>
      <c r="D63" s="141">
        <v>1</v>
      </c>
      <c r="E63" s="136">
        <f>IFERROR(INDEX(Cenník[[Názov]:[JC]],MATCH(C63,Cenník[Názov],0),3),0)</f>
        <v>0.76</v>
      </c>
      <c r="F63" s="137">
        <f t="shared" si="3"/>
        <v>0.76</v>
      </c>
      <c r="G63" s="129"/>
      <c r="H63" s="62">
        <f>IFERROR(INDEX(Cenník[[Názov]:[KódN]],MATCH(I63,Cenník[Názov],0),2),0)</f>
        <v>3861</v>
      </c>
      <c r="I63" s="134" t="s">
        <v>314</v>
      </c>
      <c r="J63" s="141">
        <v>1</v>
      </c>
      <c r="K63" s="136">
        <f>IFERROR(INDEX(Cenník[[Názov]:[JC]],MATCH(I63,Cenník[Názov],0),3),0)</f>
        <v>0.76</v>
      </c>
      <c r="L63" s="137">
        <f t="shared" si="4"/>
        <v>0.76</v>
      </c>
      <c r="M63" s="129"/>
      <c r="N63" s="62">
        <f>IFERROR(INDEX(Cenník[[Názov]:[KódN]],MATCH(O63,Cenník[Názov],0),2),0)</f>
        <v>4011</v>
      </c>
      <c r="O63" s="134" t="s">
        <v>390</v>
      </c>
      <c r="P63" s="141">
        <v>1</v>
      </c>
      <c r="Q63" s="136">
        <f>IFERROR(INDEX(Cenník[[Názov]:[JC]],MATCH(O63,Cenník[Názov],0),3),0)</f>
        <v>0.12</v>
      </c>
      <c r="R63" s="137">
        <f t="shared" si="5"/>
        <v>0.12</v>
      </c>
      <c r="S63" s="129"/>
      <c r="T63" s="109"/>
      <c r="U63" s="119">
        <v>3200</v>
      </c>
      <c r="V63" s="120" t="s">
        <v>120</v>
      </c>
      <c r="W63" s="121">
        <v>1.18</v>
      </c>
      <c r="X63" s="132"/>
      <c r="Y63" s="133">
        <v>6529</v>
      </c>
      <c r="Z63" s="120" t="s">
        <v>325</v>
      </c>
      <c r="AA63" s="121">
        <v>0.06</v>
      </c>
      <c r="AB63" s="123"/>
      <c r="AC63" s="133">
        <v>4020</v>
      </c>
      <c r="AD63" s="120" t="s">
        <v>405</v>
      </c>
      <c r="AE63" s="121">
        <v>1.06</v>
      </c>
      <c r="AF63" s="142"/>
      <c r="AG63" s="133">
        <v>4936</v>
      </c>
      <c r="AH63" s="120" t="s">
        <v>215</v>
      </c>
      <c r="AI63" s="121">
        <v>1.66</v>
      </c>
    </row>
    <row r="64" spans="1:35" ht="12.75" customHeight="1" x14ac:dyDescent="0.35">
      <c r="A64" s="64"/>
      <c r="B64" s="62">
        <f>IFERROR(INDEX(Cenník[[Názov]:[KódN]],MATCH(C64,Cenník[Názov],0),2),0)</f>
        <v>3870</v>
      </c>
      <c r="C64" s="134" t="s">
        <v>320</v>
      </c>
      <c r="D64" s="141">
        <v>1</v>
      </c>
      <c r="E64" s="136">
        <f>IFERROR(INDEX(Cenník[[Názov]:[JC]],MATCH(C64,Cenník[Názov],0),3),0)</f>
        <v>0.46</v>
      </c>
      <c r="F64" s="137">
        <f t="shared" si="3"/>
        <v>0.46</v>
      </c>
      <c r="G64" s="129"/>
      <c r="H64" s="62">
        <f>IFERROR(INDEX(Cenník[[Názov]:[KódN]],MATCH(I64,Cenník[Názov],0),2),0)</f>
        <v>3870</v>
      </c>
      <c r="I64" s="134" t="s">
        <v>320</v>
      </c>
      <c r="J64" s="141">
        <v>1</v>
      </c>
      <c r="K64" s="136">
        <f>IFERROR(INDEX(Cenník[[Názov]:[JC]],MATCH(I64,Cenník[Názov],0),3),0)</f>
        <v>0.46</v>
      </c>
      <c r="L64" s="137">
        <f t="shared" si="4"/>
        <v>0.46</v>
      </c>
      <c r="M64" s="129"/>
      <c r="N64" s="62">
        <f>IFERROR(INDEX(Cenník[[Názov]:[KódN]],MATCH(O64,Cenník[Názov],0),2),0)</f>
        <v>3911</v>
      </c>
      <c r="O64" s="134" t="s">
        <v>167</v>
      </c>
      <c r="P64" s="141">
        <v>1</v>
      </c>
      <c r="Q64" s="136">
        <f>IFERROR(INDEX(Cenník[[Názov]:[JC]],MATCH(O64,Cenník[Názov],0),3),0)</f>
        <v>0.28000000000000003</v>
      </c>
      <c r="R64" s="137">
        <f t="shared" si="5"/>
        <v>0.28000000000000003</v>
      </c>
      <c r="S64" s="129"/>
      <c r="T64" s="109"/>
      <c r="U64" s="119">
        <v>3205</v>
      </c>
      <c r="V64" s="120" t="s">
        <v>122</v>
      </c>
      <c r="W64" s="121">
        <v>1.18</v>
      </c>
      <c r="X64" s="132"/>
      <c r="Y64" s="133">
        <v>6530</v>
      </c>
      <c r="Z64" s="120" t="s">
        <v>273</v>
      </c>
      <c r="AA64" s="121">
        <v>0.12</v>
      </c>
      <c r="AB64" s="123"/>
      <c r="AC64" s="113" t="s">
        <v>536</v>
      </c>
      <c r="AD64" s="111"/>
      <c r="AE64" s="114"/>
      <c r="AF64" s="142"/>
      <c r="AG64" s="113" t="s">
        <v>537</v>
      </c>
      <c r="AH64" s="111"/>
      <c r="AI64" s="114"/>
    </row>
    <row r="65" spans="1:35" ht="12.75" customHeight="1" x14ac:dyDescent="0.35">
      <c r="A65" s="64"/>
      <c r="B65" s="62">
        <f>IFERROR(INDEX(Cenník[[Názov]:[KódN]],MATCH(C65,Cenník[Názov],0),2),0)</f>
        <v>3911</v>
      </c>
      <c r="C65" s="134" t="s">
        <v>167</v>
      </c>
      <c r="D65" s="141">
        <v>1</v>
      </c>
      <c r="E65" s="136">
        <f>IFERROR(INDEX(Cenník[[Názov]:[JC]],MATCH(C65,Cenník[Názov],0),3),0)</f>
        <v>0.28000000000000003</v>
      </c>
      <c r="F65" s="137">
        <f t="shared" si="3"/>
        <v>0.28000000000000003</v>
      </c>
      <c r="G65" s="129"/>
      <c r="H65" s="62">
        <f>IFERROR(INDEX(Cenník[[Názov]:[KódN]],MATCH(I65,Cenník[Názov],0),2),0)</f>
        <v>3911</v>
      </c>
      <c r="I65" s="134" t="s">
        <v>167</v>
      </c>
      <c r="J65" s="141">
        <v>1</v>
      </c>
      <c r="K65" s="136">
        <f>IFERROR(INDEX(Cenník[[Názov]:[JC]],MATCH(I65,Cenník[Názov],0),3),0)</f>
        <v>0.28000000000000003</v>
      </c>
      <c r="L65" s="137">
        <f t="shared" si="4"/>
        <v>0.28000000000000003</v>
      </c>
      <c r="M65" s="129"/>
      <c r="N65" s="62">
        <f>IFERROR(INDEX(Cenník[[Názov]:[KódN]],MATCH(O65,Cenník[Názov],0),2),0)</f>
        <v>3877</v>
      </c>
      <c r="O65" s="134" t="s">
        <v>330</v>
      </c>
      <c r="P65" s="141">
        <v>1</v>
      </c>
      <c r="Q65" s="136">
        <f>IFERROR(INDEX(Cenník[[Názov]:[JC]],MATCH(O65,Cenník[Názov],0),3),0)</f>
        <v>1.75</v>
      </c>
      <c r="R65" s="137">
        <f t="shared" si="5"/>
        <v>1.75</v>
      </c>
      <c r="S65" s="129"/>
      <c r="T65" s="109"/>
      <c r="U65" s="119">
        <v>3210</v>
      </c>
      <c r="V65" s="120" t="s">
        <v>124</v>
      </c>
      <c r="W65" s="121">
        <v>1.18</v>
      </c>
      <c r="X65" s="122"/>
      <c r="Y65" s="133">
        <v>6531</v>
      </c>
      <c r="Z65" s="120" t="s">
        <v>275</v>
      </c>
      <c r="AA65" s="121">
        <v>0.12</v>
      </c>
      <c r="AB65" s="123"/>
      <c r="AC65" s="133">
        <v>4211</v>
      </c>
      <c r="AD65" s="120" t="s">
        <v>429</v>
      </c>
      <c r="AE65" s="121">
        <v>0.46</v>
      </c>
      <c r="AF65" s="142"/>
      <c r="AG65" s="133">
        <v>3860</v>
      </c>
      <c r="AH65" s="120" t="s">
        <v>313</v>
      </c>
      <c r="AI65" s="121">
        <v>0.57999999999999996</v>
      </c>
    </row>
    <row r="66" spans="1:35" ht="12.75" customHeight="1" x14ac:dyDescent="0.35">
      <c r="A66" s="64"/>
      <c r="B66" s="62">
        <f>IFERROR(INDEX(Cenník[[Názov]:[KódN]],MATCH(C66,Cenník[Názov],0),2),0)</f>
        <v>0</v>
      </c>
      <c r="C66" s="134"/>
      <c r="D66" s="141"/>
      <c r="E66" s="136">
        <f>IFERROR(INDEX(Cenník[[Názov]:[JC]],MATCH(C66,Cenník[Názov],0),3),0)</f>
        <v>0</v>
      </c>
      <c r="F66" s="137">
        <f t="shared" si="3"/>
        <v>0</v>
      </c>
      <c r="G66" s="129"/>
      <c r="H66" s="62">
        <f>IFERROR(INDEX(Cenník[[Názov]:[KódN]],MATCH(I66,Cenník[Názov],0),2),0)</f>
        <v>0</v>
      </c>
      <c r="I66" s="134"/>
      <c r="J66" s="141"/>
      <c r="K66" s="136">
        <f>IFERROR(INDEX(Cenník[[Názov]:[JC]],MATCH(I66,Cenník[Názov],0),3),0)</f>
        <v>0</v>
      </c>
      <c r="L66" s="137">
        <f t="shared" si="4"/>
        <v>0</v>
      </c>
      <c r="M66" s="129"/>
      <c r="N66" s="62">
        <f>IFERROR(INDEX(Cenník[[Názov]:[KódN]],MATCH(O66,Cenník[Názov],0),2),0)</f>
        <v>0</v>
      </c>
      <c r="O66" s="134"/>
      <c r="P66" s="141"/>
      <c r="Q66" s="136">
        <f>IFERROR(INDEX(Cenník[[Názov]:[JC]],MATCH(O66,Cenník[Názov],0),3),0)</f>
        <v>0</v>
      </c>
      <c r="R66" s="137">
        <f t="shared" si="5"/>
        <v>0</v>
      </c>
      <c r="S66" s="129"/>
      <c r="T66" s="109"/>
      <c r="U66" s="113" t="s">
        <v>538</v>
      </c>
      <c r="V66" s="111"/>
      <c r="W66" s="114"/>
      <c r="X66" s="132"/>
      <c r="Y66" s="133">
        <v>6532</v>
      </c>
      <c r="Z66" s="120" t="s">
        <v>277</v>
      </c>
      <c r="AA66" s="121">
        <v>0.12</v>
      </c>
      <c r="AB66" s="123"/>
      <c r="AC66" s="133">
        <v>4212</v>
      </c>
      <c r="AD66" s="120" t="s">
        <v>430</v>
      </c>
      <c r="AE66" s="121">
        <v>0.46</v>
      </c>
      <c r="AF66" s="142"/>
      <c r="AG66" s="133">
        <v>3861</v>
      </c>
      <c r="AH66" s="120" t="s">
        <v>314</v>
      </c>
      <c r="AI66" s="121">
        <v>0.76</v>
      </c>
    </row>
    <row r="67" spans="1:35" ht="12.75" customHeight="1" x14ac:dyDescent="0.35">
      <c r="A67" s="64"/>
      <c r="B67" s="62">
        <f>IFERROR(INDEX(Cenník[[Názov]:[KódN]],MATCH(C67,Cenník[Názov],0),2),0)</f>
        <v>0</v>
      </c>
      <c r="C67" s="134"/>
      <c r="D67" s="141"/>
      <c r="E67" s="136">
        <f>IFERROR(INDEX(Cenník[[Názov]:[JC]],MATCH(C67,Cenník[Názov],0),3),0)</f>
        <v>0</v>
      </c>
      <c r="F67" s="137">
        <f t="shared" si="3"/>
        <v>0</v>
      </c>
      <c r="G67" s="129"/>
      <c r="H67" s="62">
        <f>IFERROR(INDEX(Cenník[[Názov]:[KódN]],MATCH(I67,Cenník[Názov],0),2),0)</f>
        <v>0</v>
      </c>
      <c r="I67" s="134"/>
      <c r="J67" s="141"/>
      <c r="K67" s="136">
        <f>IFERROR(INDEX(Cenník[[Názov]:[JC]],MATCH(I67,Cenník[Názov],0),3),0)</f>
        <v>0</v>
      </c>
      <c r="L67" s="137">
        <f t="shared" si="4"/>
        <v>0</v>
      </c>
      <c r="M67" s="129"/>
      <c r="N67" s="62">
        <f>IFERROR(INDEX(Cenník[[Názov]:[KódN]],MATCH(O67,Cenník[Názov],0),2),0)</f>
        <v>0</v>
      </c>
      <c r="O67" s="134"/>
      <c r="P67" s="141"/>
      <c r="Q67" s="136">
        <f>IFERROR(INDEX(Cenník[[Názov]:[JC]],MATCH(O67,Cenník[Názov],0),3),0)</f>
        <v>0</v>
      </c>
      <c r="R67" s="137">
        <f t="shared" si="5"/>
        <v>0</v>
      </c>
      <c r="S67" s="129"/>
      <c r="T67" s="109"/>
      <c r="U67" s="119">
        <v>3771</v>
      </c>
      <c r="V67" s="120" t="s">
        <v>195</v>
      </c>
      <c r="W67" s="121">
        <v>3.76</v>
      </c>
      <c r="X67" s="132"/>
      <c r="Y67" s="133">
        <v>6533</v>
      </c>
      <c r="Z67" s="120" t="s">
        <v>289</v>
      </c>
      <c r="AA67" s="121">
        <v>0.12</v>
      </c>
      <c r="AB67" s="123"/>
      <c r="AC67" s="133">
        <v>4209</v>
      </c>
      <c r="AD67" s="120" t="s">
        <v>427</v>
      </c>
      <c r="AE67" s="121">
        <v>0.46</v>
      </c>
      <c r="AF67" s="142"/>
      <c r="AG67" s="133">
        <v>3866</v>
      </c>
      <c r="AH67" s="120" t="s">
        <v>316</v>
      </c>
      <c r="AI67" s="121">
        <v>0.76</v>
      </c>
    </row>
    <row r="68" spans="1:35" ht="12.75" customHeight="1" x14ac:dyDescent="0.35">
      <c r="A68" s="64"/>
      <c r="B68" s="62">
        <f>IFERROR(INDEX(Cenník[[Názov]:[KódN]],MATCH(C68,Cenník[Názov],0),2),0)</f>
        <v>0</v>
      </c>
      <c r="C68" s="134"/>
      <c r="D68" s="141"/>
      <c r="E68" s="136">
        <f>IFERROR(INDEX(Cenník[[Názov]:[JC]],MATCH(C68,Cenník[Názov],0),3),0)</f>
        <v>0</v>
      </c>
      <c r="F68" s="137">
        <f t="shared" si="3"/>
        <v>0</v>
      </c>
      <c r="G68" s="129"/>
      <c r="H68" s="62">
        <f>IFERROR(INDEX(Cenník[[Názov]:[KódN]],MATCH(I68,Cenník[Názov],0),2),0)</f>
        <v>0</v>
      </c>
      <c r="I68" s="134"/>
      <c r="J68" s="141"/>
      <c r="K68" s="136">
        <f>IFERROR(INDEX(Cenník[[Názov]:[JC]],MATCH(I68,Cenník[Názov],0),3),0)</f>
        <v>0</v>
      </c>
      <c r="L68" s="137">
        <f t="shared" si="4"/>
        <v>0</v>
      </c>
      <c r="M68" s="129"/>
      <c r="N68" s="62">
        <f>IFERROR(INDEX(Cenník[[Názov]:[KódN]],MATCH(O68,Cenník[Názov],0),2),0)</f>
        <v>0</v>
      </c>
      <c r="O68" s="134"/>
      <c r="P68" s="141"/>
      <c r="Q68" s="136">
        <f>IFERROR(INDEX(Cenník[[Názov]:[JC]],MATCH(O68,Cenník[Názov],0),3),0)</f>
        <v>0</v>
      </c>
      <c r="R68" s="137">
        <f t="shared" si="5"/>
        <v>0</v>
      </c>
      <c r="S68" s="129"/>
      <c r="T68" s="109"/>
      <c r="U68" s="119">
        <v>3770</v>
      </c>
      <c r="V68" s="120" t="s">
        <v>189</v>
      </c>
      <c r="W68" s="121">
        <v>3.76</v>
      </c>
      <c r="X68" s="122"/>
      <c r="Y68" s="133">
        <v>6534</v>
      </c>
      <c r="Z68" s="120" t="s">
        <v>287</v>
      </c>
      <c r="AA68" s="121">
        <v>0.12</v>
      </c>
      <c r="AB68" s="123"/>
      <c r="AC68" s="133">
        <v>4210</v>
      </c>
      <c r="AD68" s="120" t="s">
        <v>428</v>
      </c>
      <c r="AE68" s="121">
        <v>0.46</v>
      </c>
      <c r="AF68" s="81"/>
      <c r="AG68" s="133">
        <v>3870</v>
      </c>
      <c r="AH68" s="120" t="s">
        <v>320</v>
      </c>
      <c r="AI68" s="121">
        <v>0.46</v>
      </c>
    </row>
    <row r="69" spans="1:35" ht="12.75" customHeight="1" x14ac:dyDescent="0.35">
      <c r="A69" s="64"/>
      <c r="B69" s="62">
        <f>IFERROR(INDEX(Cenník[[Názov]:[KódN]],MATCH(C69,Cenník[Názov],0),2),0)</f>
        <v>0</v>
      </c>
      <c r="C69" s="134"/>
      <c r="D69" s="141"/>
      <c r="E69" s="136">
        <f>IFERROR(INDEX(Cenník[[Názov]:[JC]],MATCH(C69,Cenník[Názov],0),3),0)</f>
        <v>0</v>
      </c>
      <c r="F69" s="137">
        <f t="shared" si="3"/>
        <v>0</v>
      </c>
      <c r="G69" s="129"/>
      <c r="H69" s="62">
        <f>IFERROR(INDEX(Cenník[[Názov]:[KódN]],MATCH(I69,Cenník[Názov],0),2),0)</f>
        <v>0</v>
      </c>
      <c r="I69" s="134"/>
      <c r="J69" s="141"/>
      <c r="K69" s="136">
        <f>IFERROR(INDEX(Cenník[[Názov]:[JC]],MATCH(I69,Cenník[Názov],0),3),0)</f>
        <v>0</v>
      </c>
      <c r="L69" s="137">
        <f t="shared" si="4"/>
        <v>0</v>
      </c>
      <c r="M69" s="129"/>
      <c r="N69" s="62">
        <f>IFERROR(INDEX(Cenník[[Názov]:[KódN]],MATCH(O69,Cenník[Názov],0),2),0)</f>
        <v>0</v>
      </c>
      <c r="O69" s="134"/>
      <c r="P69" s="141"/>
      <c r="Q69" s="136">
        <f>IFERROR(INDEX(Cenník[[Názov]:[JC]],MATCH(O69,Cenník[Názov],0),3),0)</f>
        <v>0</v>
      </c>
      <c r="R69" s="137">
        <f t="shared" si="5"/>
        <v>0</v>
      </c>
      <c r="S69" s="129"/>
      <c r="T69" s="109"/>
      <c r="U69" s="119">
        <v>3772</v>
      </c>
      <c r="V69" s="120" t="s">
        <v>197</v>
      </c>
      <c r="W69" s="121">
        <v>3.76</v>
      </c>
      <c r="X69" s="132"/>
      <c r="Y69" s="133">
        <v>6535</v>
      </c>
      <c r="Z69" s="120" t="s">
        <v>285</v>
      </c>
      <c r="AA69" s="121">
        <v>0.12</v>
      </c>
      <c r="AB69" s="123"/>
      <c r="AC69" s="133">
        <v>4213</v>
      </c>
      <c r="AD69" s="120" t="s">
        <v>432</v>
      </c>
      <c r="AE69" s="121">
        <v>1.84</v>
      </c>
      <c r="AF69" s="142"/>
      <c r="AG69" s="133">
        <v>3869</v>
      </c>
      <c r="AH69" s="120" t="s">
        <v>318</v>
      </c>
      <c r="AI69" s="121">
        <v>0.52</v>
      </c>
    </row>
    <row r="70" spans="1:35" ht="12.75" customHeight="1" x14ac:dyDescent="0.35">
      <c r="A70" s="64"/>
      <c r="B70" s="62">
        <f>IFERROR(INDEX(Cenník[[Názov]:[KódN]],MATCH(C70,Cenník[Názov],0),2),0)</f>
        <v>0</v>
      </c>
      <c r="C70" s="134"/>
      <c r="D70" s="141"/>
      <c r="E70" s="136">
        <f>IFERROR(INDEX(Cenník[[Názov]:[JC]],MATCH(C70,Cenník[Názov],0),3),0)</f>
        <v>0</v>
      </c>
      <c r="F70" s="137">
        <f t="shared" si="3"/>
        <v>0</v>
      </c>
      <c r="G70" s="129"/>
      <c r="H70" s="62">
        <f>IFERROR(INDEX(Cenník[[Názov]:[KódN]],MATCH(I70,Cenník[Názov],0),2),0)</f>
        <v>0</v>
      </c>
      <c r="I70" s="134"/>
      <c r="J70" s="141"/>
      <c r="K70" s="136">
        <f>IFERROR(INDEX(Cenník[[Názov]:[JC]],MATCH(I70,Cenník[Názov],0),3),0)</f>
        <v>0</v>
      </c>
      <c r="L70" s="137">
        <f t="shared" si="4"/>
        <v>0</v>
      </c>
      <c r="M70" s="129"/>
      <c r="N70" s="62">
        <f>IFERROR(INDEX(Cenník[[Názov]:[KódN]],MATCH(O70,Cenník[Názov],0),2),0)</f>
        <v>0</v>
      </c>
      <c r="O70" s="134"/>
      <c r="P70" s="141"/>
      <c r="Q70" s="136">
        <f>IFERROR(INDEX(Cenník[[Názov]:[JC]],MATCH(O70,Cenník[Názov],0),3),0)</f>
        <v>0</v>
      </c>
      <c r="R70" s="137">
        <f t="shared" si="5"/>
        <v>0</v>
      </c>
      <c r="S70" s="129"/>
      <c r="T70" s="109"/>
      <c r="U70" s="119">
        <v>3774</v>
      </c>
      <c r="V70" s="120" t="s">
        <v>191</v>
      </c>
      <c r="W70" s="121">
        <v>5.56</v>
      </c>
      <c r="X70" s="132"/>
      <c r="Y70" s="133">
        <v>6536</v>
      </c>
      <c r="Z70" s="120" t="s">
        <v>284</v>
      </c>
      <c r="AA70" s="121">
        <v>0.12</v>
      </c>
      <c r="AB70" s="123"/>
      <c r="AC70" s="133">
        <v>7813</v>
      </c>
      <c r="AD70" s="120" t="s">
        <v>490</v>
      </c>
      <c r="AE70" s="121">
        <v>0.86</v>
      </c>
      <c r="AF70" s="142"/>
      <c r="AG70" s="119">
        <v>3871</v>
      </c>
      <c r="AH70" s="120" t="s">
        <v>322</v>
      </c>
      <c r="AI70" s="121">
        <v>0.53</v>
      </c>
    </row>
    <row r="71" spans="1:35" ht="12.75" customHeight="1" x14ac:dyDescent="0.35">
      <c r="A71" s="64"/>
      <c r="B71" s="62">
        <f>IFERROR(INDEX(Cenník[[Názov]:[KódN]],MATCH(C71,Cenník[Názov],0),2),0)</f>
        <v>0</v>
      </c>
      <c r="C71" s="134"/>
      <c r="D71" s="141"/>
      <c r="E71" s="136">
        <f>IFERROR(INDEX(Cenník[[Názov]:[JC]],MATCH(C71,Cenník[Názov],0),3),0)</f>
        <v>0</v>
      </c>
      <c r="F71" s="137">
        <f t="shared" si="3"/>
        <v>0</v>
      </c>
      <c r="G71" s="129"/>
      <c r="H71" s="62">
        <f>IFERROR(INDEX(Cenník[[Názov]:[KódN]],MATCH(I71,Cenník[Názov],0),2),0)</f>
        <v>0</v>
      </c>
      <c r="I71" s="134"/>
      <c r="J71" s="141"/>
      <c r="K71" s="136">
        <f>IFERROR(INDEX(Cenník[[Názov]:[JC]],MATCH(I71,Cenník[Názov],0),3),0)</f>
        <v>0</v>
      </c>
      <c r="L71" s="137">
        <f t="shared" si="4"/>
        <v>0</v>
      </c>
      <c r="M71" s="129"/>
      <c r="N71" s="62">
        <f>IFERROR(INDEX(Cenník[[Názov]:[KódN]],MATCH(O71,Cenník[Názov],0),2),0)</f>
        <v>0</v>
      </c>
      <c r="O71" s="134"/>
      <c r="P71" s="141"/>
      <c r="Q71" s="136">
        <f>IFERROR(INDEX(Cenník[[Názov]:[JC]],MATCH(O71,Cenník[Názov],0),3),0)</f>
        <v>0</v>
      </c>
      <c r="R71" s="137">
        <f t="shared" si="5"/>
        <v>0</v>
      </c>
      <c r="S71" s="129"/>
      <c r="T71" s="109"/>
      <c r="U71" s="119">
        <v>3777</v>
      </c>
      <c r="V71" s="120" t="s">
        <v>193</v>
      </c>
      <c r="W71" s="121">
        <v>6.88</v>
      </c>
      <c r="X71" s="132"/>
      <c r="Y71" s="133">
        <v>6537</v>
      </c>
      <c r="Z71" s="120" t="s">
        <v>283</v>
      </c>
      <c r="AA71" s="121">
        <v>0.12</v>
      </c>
      <c r="AB71" s="123"/>
      <c r="AC71" s="133">
        <v>7811</v>
      </c>
      <c r="AD71" s="120" t="s">
        <v>491</v>
      </c>
      <c r="AE71" s="121">
        <v>0.86</v>
      </c>
      <c r="AF71" s="142"/>
      <c r="AG71" s="133">
        <v>3877</v>
      </c>
      <c r="AH71" s="120" t="s">
        <v>330</v>
      </c>
      <c r="AI71" s="121">
        <v>1.75</v>
      </c>
    </row>
    <row r="72" spans="1:35" ht="12.75" customHeight="1" x14ac:dyDescent="0.35">
      <c r="A72" s="64"/>
      <c r="B72" s="62">
        <f>IFERROR(INDEX(Cenník[[Názov]:[KódN]],MATCH(C72,Cenník[Názov],0),2),0)</f>
        <v>0</v>
      </c>
      <c r="C72" s="134"/>
      <c r="D72" s="141"/>
      <c r="E72" s="136">
        <f>IFERROR(INDEX(Cenník[[Názov]:[JC]],MATCH(C72,Cenník[Názov],0),3),0)</f>
        <v>0</v>
      </c>
      <c r="F72" s="137">
        <f t="shared" si="3"/>
        <v>0</v>
      </c>
      <c r="G72" s="129"/>
      <c r="H72" s="62">
        <f>IFERROR(INDEX(Cenník[[Názov]:[KódN]],MATCH(I72,Cenník[Názov],0),2),0)</f>
        <v>0</v>
      </c>
      <c r="I72" s="134"/>
      <c r="J72" s="141"/>
      <c r="K72" s="136">
        <f>IFERROR(INDEX(Cenník[[Názov]:[JC]],MATCH(I72,Cenník[Názov],0),3),0)</f>
        <v>0</v>
      </c>
      <c r="L72" s="137">
        <f t="shared" si="4"/>
        <v>0</v>
      </c>
      <c r="M72" s="129"/>
      <c r="N72" s="62">
        <f>IFERROR(INDEX(Cenník[[Názov]:[KódN]],MATCH(O72,Cenník[Názov],0),2),0)</f>
        <v>0</v>
      </c>
      <c r="O72" s="134"/>
      <c r="P72" s="141"/>
      <c r="Q72" s="136">
        <f>IFERROR(INDEX(Cenník[[Názov]:[JC]],MATCH(O72,Cenník[Názov],0),3),0)</f>
        <v>0</v>
      </c>
      <c r="R72" s="137">
        <f t="shared" si="5"/>
        <v>0</v>
      </c>
      <c r="S72" s="129"/>
      <c r="T72" s="109"/>
      <c r="U72" s="119">
        <v>3781</v>
      </c>
      <c r="V72" s="120" t="s">
        <v>205</v>
      </c>
      <c r="W72" s="121">
        <v>2.4</v>
      </c>
      <c r="X72" s="132"/>
      <c r="Y72" s="133">
        <v>6538</v>
      </c>
      <c r="Z72" s="120" t="s">
        <v>281</v>
      </c>
      <c r="AA72" s="121">
        <v>0.12</v>
      </c>
      <c r="AB72" s="123"/>
      <c r="AC72" s="133">
        <v>7810</v>
      </c>
      <c r="AD72" s="120" t="s">
        <v>489</v>
      </c>
      <c r="AE72" s="121">
        <v>0.86</v>
      </c>
      <c r="AF72" s="142"/>
      <c r="AG72" s="113" t="s">
        <v>539</v>
      </c>
      <c r="AH72" s="111"/>
      <c r="AI72" s="114"/>
    </row>
    <row r="73" spans="1:35" ht="12.75" customHeight="1" x14ac:dyDescent="0.35">
      <c r="A73" s="64"/>
      <c r="B73" s="62">
        <f>IFERROR(INDEX(Cenník[[Názov]:[KódN]],MATCH(C73,Cenník[Názov],0),2),0)</f>
        <v>0</v>
      </c>
      <c r="C73" s="134"/>
      <c r="D73" s="141"/>
      <c r="E73" s="136">
        <f>IFERROR(INDEX(Cenník[[Názov]:[JC]],MATCH(C73,Cenník[Názov],0),3),0)</f>
        <v>0</v>
      </c>
      <c r="F73" s="137">
        <f t="shared" si="3"/>
        <v>0</v>
      </c>
      <c r="G73" s="129"/>
      <c r="H73" s="62">
        <f>IFERROR(INDEX(Cenník[[Názov]:[KódN]],MATCH(I73,Cenník[Názov],0),2),0)</f>
        <v>0</v>
      </c>
      <c r="I73" s="134"/>
      <c r="J73" s="141"/>
      <c r="K73" s="136">
        <f>IFERROR(INDEX(Cenník[[Názov]:[JC]],MATCH(I73,Cenník[Názov],0),3),0)</f>
        <v>0</v>
      </c>
      <c r="L73" s="137">
        <f t="shared" si="4"/>
        <v>0</v>
      </c>
      <c r="M73" s="129"/>
      <c r="N73" s="62">
        <f>IFERROR(INDEX(Cenník[[Názov]:[KódN]],MATCH(O73,Cenník[Názov],0),2),0)</f>
        <v>0</v>
      </c>
      <c r="O73" s="134"/>
      <c r="P73" s="141"/>
      <c r="Q73" s="136">
        <f>IFERROR(INDEX(Cenník[[Názov]:[JC]],MATCH(O73,Cenník[Názov],0),3),0)</f>
        <v>0</v>
      </c>
      <c r="R73" s="137">
        <f t="shared" si="5"/>
        <v>0</v>
      </c>
      <c r="S73" s="129"/>
      <c r="T73" s="109"/>
      <c r="U73" s="119">
        <v>3780</v>
      </c>
      <c r="V73" s="120" t="s">
        <v>199</v>
      </c>
      <c r="W73" s="121">
        <v>2.4</v>
      </c>
      <c r="X73" s="132"/>
      <c r="Y73" s="119">
        <v>6539</v>
      </c>
      <c r="Z73" s="120" t="s">
        <v>279</v>
      </c>
      <c r="AA73" s="121">
        <v>0.12</v>
      </c>
      <c r="AB73" s="123"/>
      <c r="AC73" s="119">
        <v>7812</v>
      </c>
      <c r="AD73" s="120" t="s">
        <v>492</v>
      </c>
      <c r="AE73" s="121">
        <v>0.86</v>
      </c>
      <c r="AF73" s="142"/>
      <c r="AG73" s="133">
        <v>3874</v>
      </c>
      <c r="AH73" s="120" t="s">
        <v>324</v>
      </c>
      <c r="AI73" s="121">
        <v>0.53</v>
      </c>
    </row>
    <row r="74" spans="1:35" ht="12.75" customHeight="1" x14ac:dyDescent="0.35">
      <c r="A74" s="64"/>
      <c r="B74" s="62">
        <f>IFERROR(INDEX(Cenník[[Názov]:[KódN]],MATCH(C74,Cenník[Názov],0),2),0)</f>
        <v>0</v>
      </c>
      <c r="C74" s="134"/>
      <c r="D74" s="141"/>
      <c r="E74" s="136">
        <f>IFERROR(INDEX(Cenník[[Názov]:[JC]],MATCH(C74,Cenník[Názov],0),3),0)</f>
        <v>0</v>
      </c>
      <c r="F74" s="137">
        <f t="shared" si="3"/>
        <v>0</v>
      </c>
      <c r="G74" s="129"/>
      <c r="H74" s="62">
        <f>IFERROR(INDEX(Cenník[[Názov]:[KódN]],MATCH(I74,Cenník[Názov],0),2),0)</f>
        <v>0</v>
      </c>
      <c r="I74" s="134"/>
      <c r="J74" s="141"/>
      <c r="K74" s="136">
        <f>IFERROR(INDEX(Cenník[[Názov]:[JC]],MATCH(I74,Cenník[Názov],0),3),0)</f>
        <v>0</v>
      </c>
      <c r="L74" s="137">
        <f t="shared" si="4"/>
        <v>0</v>
      </c>
      <c r="M74" s="129"/>
      <c r="N74" s="62">
        <f>IFERROR(INDEX(Cenník[[Názov]:[KódN]],MATCH(O74,Cenník[Názov],0),2),0)</f>
        <v>0</v>
      </c>
      <c r="O74" s="134"/>
      <c r="P74" s="141"/>
      <c r="Q74" s="136">
        <f>IFERROR(INDEX(Cenník[[Názov]:[JC]],MATCH(O74,Cenník[Názov],0),3),0)</f>
        <v>0</v>
      </c>
      <c r="R74" s="137">
        <f t="shared" si="5"/>
        <v>0</v>
      </c>
      <c r="S74" s="129"/>
      <c r="T74" s="109"/>
      <c r="U74" s="119">
        <v>3782</v>
      </c>
      <c r="V74" s="120" t="s">
        <v>207</v>
      </c>
      <c r="W74" s="121">
        <v>2.4</v>
      </c>
      <c r="X74" s="132"/>
      <c r="Y74" s="110" t="s">
        <v>540</v>
      </c>
      <c r="Z74" s="111"/>
      <c r="AA74" s="112"/>
      <c r="AB74" s="123"/>
      <c r="AC74" s="133">
        <v>7817</v>
      </c>
      <c r="AD74" s="120" t="s">
        <v>493</v>
      </c>
      <c r="AE74" s="121">
        <v>3.4699999999999998</v>
      </c>
      <c r="AF74" s="142"/>
      <c r="AG74" s="119">
        <v>3875</v>
      </c>
      <c r="AH74" s="120" t="s">
        <v>326</v>
      </c>
      <c r="AI74" s="121">
        <v>0.65</v>
      </c>
    </row>
    <row r="75" spans="1:35" ht="12.75" customHeight="1" x14ac:dyDescent="0.35">
      <c r="A75" s="64"/>
      <c r="B75" s="62">
        <f>IFERROR(INDEX(Cenník[[Názov]:[KódN]],MATCH(C75,Cenník[Názov],0),2),0)</f>
        <v>0</v>
      </c>
      <c r="C75" s="134"/>
      <c r="D75" s="141"/>
      <c r="E75" s="136">
        <f>IFERROR(INDEX(Cenník[[Názov]:[JC]],MATCH(C75,Cenník[Názov],0),3),0)</f>
        <v>0</v>
      </c>
      <c r="F75" s="137">
        <f t="shared" si="3"/>
        <v>0</v>
      </c>
      <c r="G75" s="129"/>
      <c r="H75" s="62">
        <f>IFERROR(INDEX(Cenník[[Názov]:[KódN]],MATCH(I75,Cenník[Názov],0),2),0)</f>
        <v>0</v>
      </c>
      <c r="I75" s="134"/>
      <c r="J75" s="141"/>
      <c r="K75" s="136">
        <f>IFERROR(INDEX(Cenník[[Názov]:[JC]],MATCH(I75,Cenník[Názov],0),3),0)</f>
        <v>0</v>
      </c>
      <c r="L75" s="137">
        <f t="shared" si="4"/>
        <v>0</v>
      </c>
      <c r="M75" s="129"/>
      <c r="N75" s="62">
        <f>IFERROR(INDEX(Cenník[[Názov]:[KódN]],MATCH(O75,Cenník[Názov],0),2),0)</f>
        <v>0</v>
      </c>
      <c r="O75" s="134"/>
      <c r="P75" s="141"/>
      <c r="Q75" s="136">
        <f>IFERROR(INDEX(Cenník[[Názov]:[JC]],MATCH(O75,Cenník[Názov],0),3),0)</f>
        <v>0</v>
      </c>
      <c r="R75" s="137">
        <f t="shared" si="5"/>
        <v>0</v>
      </c>
      <c r="S75" s="129"/>
      <c r="T75" s="109"/>
      <c r="U75" s="119">
        <v>3784</v>
      </c>
      <c r="V75" s="120" t="s">
        <v>201</v>
      </c>
      <c r="W75" s="121">
        <v>3.48</v>
      </c>
      <c r="X75" s="132"/>
      <c r="Y75" s="119">
        <v>4593</v>
      </c>
      <c r="Z75" s="120" t="s">
        <v>336</v>
      </c>
      <c r="AA75" s="121">
        <v>6.68</v>
      </c>
      <c r="AB75" s="123"/>
      <c r="AC75" s="113" t="s">
        <v>541</v>
      </c>
      <c r="AD75" s="111"/>
      <c r="AE75" s="114"/>
      <c r="AF75" s="142"/>
      <c r="AG75" s="133">
        <v>3876</v>
      </c>
      <c r="AH75" s="120" t="s">
        <v>328</v>
      </c>
      <c r="AI75" s="121">
        <v>0.89</v>
      </c>
    </row>
    <row r="76" spans="1:35" ht="12.75" customHeight="1" x14ac:dyDescent="0.35">
      <c r="A76" s="64"/>
      <c r="B76" s="62">
        <f>IFERROR(INDEX(Cenník[[Názov]:[KódN]],MATCH(C76,Cenník[Názov],0),2),0)</f>
        <v>0</v>
      </c>
      <c r="C76" s="134"/>
      <c r="D76" s="141"/>
      <c r="E76" s="136">
        <f>IFERROR(INDEX(Cenník[[Názov]:[JC]],MATCH(C76,Cenník[Názov],0),3),0)</f>
        <v>0</v>
      </c>
      <c r="F76" s="137">
        <f t="shared" si="3"/>
        <v>0</v>
      </c>
      <c r="G76" s="129"/>
      <c r="H76" s="62">
        <f>IFERROR(INDEX(Cenník[[Názov]:[KódN]],MATCH(I76,Cenník[Názov],0),2),0)</f>
        <v>0</v>
      </c>
      <c r="I76" s="134"/>
      <c r="J76" s="141"/>
      <c r="K76" s="136">
        <f>IFERROR(INDEX(Cenník[[Názov]:[JC]],MATCH(I76,Cenník[Názov],0),3),0)</f>
        <v>0</v>
      </c>
      <c r="L76" s="137">
        <f t="shared" si="4"/>
        <v>0</v>
      </c>
      <c r="M76" s="129"/>
      <c r="N76" s="62">
        <f>IFERROR(INDEX(Cenník[[Názov]:[KódN]],MATCH(O76,Cenník[Názov],0),2),0)</f>
        <v>0</v>
      </c>
      <c r="O76" s="134"/>
      <c r="P76" s="141"/>
      <c r="Q76" s="136">
        <f>IFERROR(INDEX(Cenník[[Názov]:[JC]],MATCH(O76,Cenník[Názov],0),3),0)</f>
        <v>0</v>
      </c>
      <c r="R76" s="137">
        <f t="shared" si="5"/>
        <v>0</v>
      </c>
      <c r="S76" s="129"/>
      <c r="T76" s="109"/>
      <c r="U76" s="119">
        <v>3787</v>
      </c>
      <c r="V76" s="120" t="s">
        <v>203</v>
      </c>
      <c r="W76" s="121">
        <v>4.24</v>
      </c>
      <c r="X76" s="132"/>
      <c r="Y76" s="133">
        <v>4973</v>
      </c>
      <c r="Z76" s="120" t="s">
        <v>338</v>
      </c>
      <c r="AA76" s="121">
        <v>0.68</v>
      </c>
      <c r="AB76" s="123"/>
      <c r="AC76" s="133">
        <v>4532</v>
      </c>
      <c r="AD76" s="120" t="s">
        <v>448</v>
      </c>
      <c r="AE76" s="121">
        <v>0.32</v>
      </c>
      <c r="AF76" s="142"/>
      <c r="AG76" s="113" t="s">
        <v>542</v>
      </c>
      <c r="AH76" s="111"/>
      <c r="AI76" s="114"/>
    </row>
    <row r="77" spans="1:35" ht="12.75" customHeight="1" x14ac:dyDescent="0.35">
      <c r="A77" s="64"/>
      <c r="B77" s="62">
        <f>IFERROR(INDEX(Cenník[[Názov]:[KódN]],MATCH(C77,Cenník[Názov],0),2),0)</f>
        <v>0</v>
      </c>
      <c r="C77" s="134"/>
      <c r="D77" s="141"/>
      <c r="E77" s="136">
        <f>IFERROR(INDEX(Cenník[[Názov]:[JC]],MATCH(C77,Cenník[Názov],0),3),0)</f>
        <v>0</v>
      </c>
      <c r="F77" s="137">
        <f t="shared" si="3"/>
        <v>0</v>
      </c>
      <c r="G77" s="129"/>
      <c r="H77" s="62">
        <f>IFERROR(INDEX(Cenník[[Názov]:[KódN]],MATCH(I77,Cenník[Názov],0),2),0)</f>
        <v>0</v>
      </c>
      <c r="I77" s="134"/>
      <c r="J77" s="141"/>
      <c r="K77" s="136">
        <f>IFERROR(INDEX(Cenník[[Názov]:[JC]],MATCH(I77,Cenník[Názov],0),3),0)</f>
        <v>0</v>
      </c>
      <c r="L77" s="137">
        <f t="shared" si="4"/>
        <v>0</v>
      </c>
      <c r="M77" s="129"/>
      <c r="N77" s="62">
        <f>IFERROR(INDEX(Cenník[[Názov]:[KódN]],MATCH(O77,Cenník[Názov],0),2),0)</f>
        <v>0</v>
      </c>
      <c r="O77" s="134"/>
      <c r="P77" s="141"/>
      <c r="Q77" s="136">
        <f>IFERROR(INDEX(Cenník[[Názov]:[JC]],MATCH(O77,Cenník[Názov],0),3),0)</f>
        <v>0</v>
      </c>
      <c r="R77" s="137">
        <f t="shared" si="5"/>
        <v>0</v>
      </c>
      <c r="S77" s="129"/>
      <c r="T77" s="109"/>
      <c r="U77" s="119">
        <v>3791</v>
      </c>
      <c r="V77" s="120" t="s">
        <v>211</v>
      </c>
      <c r="W77" s="121">
        <v>1.86</v>
      </c>
      <c r="X77" s="132"/>
      <c r="Y77" s="133">
        <v>4971</v>
      </c>
      <c r="Z77" s="120" t="s">
        <v>339</v>
      </c>
      <c r="AA77" s="121">
        <v>0.68</v>
      </c>
      <c r="AB77" s="123"/>
      <c r="AC77" s="113" t="s">
        <v>543</v>
      </c>
      <c r="AD77" s="111"/>
      <c r="AE77" s="114"/>
      <c r="AF77" s="142"/>
      <c r="AG77" s="133">
        <v>4448</v>
      </c>
      <c r="AH77" s="120" t="s">
        <v>222</v>
      </c>
      <c r="AI77" s="121">
        <v>1.06</v>
      </c>
    </row>
    <row r="78" spans="1:35" ht="12.75" customHeight="1" x14ac:dyDescent="0.35">
      <c r="A78" s="64"/>
      <c r="B78" s="62">
        <f>IFERROR(INDEX(Cenník[[Názov]:[KódN]],MATCH(C78,Cenník[Názov],0),2),0)</f>
        <v>0</v>
      </c>
      <c r="C78" s="134"/>
      <c r="D78" s="141"/>
      <c r="E78" s="136">
        <f>IFERROR(INDEX(Cenník[[Názov]:[JC]],MATCH(C78,Cenník[Názov],0),3),0)</f>
        <v>0</v>
      </c>
      <c r="F78" s="137">
        <f t="shared" si="3"/>
        <v>0</v>
      </c>
      <c r="G78" s="129"/>
      <c r="H78" s="62">
        <f>IFERROR(INDEX(Cenník[[Názov]:[KódN]],MATCH(I78,Cenník[Názov],0),2),0)</f>
        <v>0</v>
      </c>
      <c r="I78" s="134"/>
      <c r="J78" s="141"/>
      <c r="K78" s="136">
        <f>IFERROR(INDEX(Cenník[[Názov]:[JC]],MATCH(I78,Cenník[Názov],0),3),0)</f>
        <v>0</v>
      </c>
      <c r="L78" s="137">
        <f t="shared" si="4"/>
        <v>0</v>
      </c>
      <c r="M78" s="129"/>
      <c r="N78" s="62">
        <f>IFERROR(INDEX(Cenník[[Názov]:[KódN]],MATCH(O78,Cenník[Názov],0),2),0)</f>
        <v>0</v>
      </c>
      <c r="O78" s="134"/>
      <c r="P78" s="141"/>
      <c r="Q78" s="136">
        <f>IFERROR(INDEX(Cenník[[Názov]:[JC]],MATCH(O78,Cenník[Názov],0),3),0)</f>
        <v>0</v>
      </c>
      <c r="R78" s="137">
        <f t="shared" si="5"/>
        <v>0</v>
      </c>
      <c r="S78" s="129"/>
      <c r="T78" s="109"/>
      <c r="U78" s="119">
        <v>3790</v>
      </c>
      <c r="V78" s="120" t="s">
        <v>209</v>
      </c>
      <c r="W78" s="121">
        <v>1.86</v>
      </c>
      <c r="X78" s="132"/>
      <c r="Y78" s="133">
        <v>4972</v>
      </c>
      <c r="Z78" s="120" t="s">
        <v>341</v>
      </c>
      <c r="AA78" s="121">
        <v>0.68</v>
      </c>
      <c r="AB78" s="123"/>
      <c r="AC78" s="133">
        <v>4055</v>
      </c>
      <c r="AD78" s="120" t="s">
        <v>237</v>
      </c>
      <c r="AE78" s="121">
        <v>4.79</v>
      </c>
      <c r="AF78" s="142"/>
      <c r="AG78" s="133">
        <v>4449</v>
      </c>
      <c r="AH78" s="120" t="s">
        <v>223</v>
      </c>
      <c r="AI78" s="121">
        <v>1.78</v>
      </c>
    </row>
    <row r="79" spans="1:35" ht="12.75" customHeight="1" x14ac:dyDescent="0.35">
      <c r="A79" s="64"/>
      <c r="B79" s="62">
        <f>IFERROR(INDEX(Cenník[[Názov]:[KódN]],MATCH(C79,Cenník[Názov],0),2),0)</f>
        <v>0</v>
      </c>
      <c r="C79" s="134"/>
      <c r="D79" s="141"/>
      <c r="E79" s="136">
        <f>IFERROR(INDEX(Cenník[[Názov]:[JC]],MATCH(C79,Cenník[Názov],0),3),0)</f>
        <v>0</v>
      </c>
      <c r="F79" s="137">
        <f t="shared" si="3"/>
        <v>0</v>
      </c>
      <c r="G79" s="129"/>
      <c r="H79" s="62">
        <f>IFERROR(INDEX(Cenník[[Názov]:[KódN]],MATCH(I79,Cenník[Názov],0),2),0)</f>
        <v>0</v>
      </c>
      <c r="I79" s="134"/>
      <c r="J79" s="141"/>
      <c r="K79" s="136">
        <f>IFERROR(INDEX(Cenník[[Názov]:[JC]],MATCH(I79,Cenník[Názov],0),3),0)</f>
        <v>0</v>
      </c>
      <c r="L79" s="137">
        <f t="shared" si="4"/>
        <v>0</v>
      </c>
      <c r="M79" s="129"/>
      <c r="N79" s="62">
        <f>IFERROR(INDEX(Cenník[[Názov]:[KódN]],MATCH(O79,Cenník[Názov],0),2),0)</f>
        <v>0</v>
      </c>
      <c r="O79" s="134"/>
      <c r="P79" s="141"/>
      <c r="Q79" s="136">
        <f>IFERROR(INDEX(Cenník[[Názov]:[JC]],MATCH(O79,Cenník[Názov],0),3),0)</f>
        <v>0</v>
      </c>
      <c r="R79" s="137">
        <f t="shared" si="5"/>
        <v>0</v>
      </c>
      <c r="S79" s="129"/>
      <c r="T79" s="109"/>
      <c r="U79" s="119">
        <v>3792</v>
      </c>
      <c r="V79" s="120" t="s">
        <v>213</v>
      </c>
      <c r="W79" s="121">
        <v>1.86</v>
      </c>
      <c r="X79" s="122"/>
      <c r="Y79" s="133">
        <v>4975</v>
      </c>
      <c r="Z79" s="120" t="s">
        <v>342</v>
      </c>
      <c r="AA79" s="121">
        <v>0.68</v>
      </c>
      <c r="AB79" s="123"/>
      <c r="AC79" s="133">
        <v>4056</v>
      </c>
      <c r="AD79" s="120" t="s">
        <v>238</v>
      </c>
      <c r="AE79" s="121">
        <v>4.79</v>
      </c>
      <c r="AF79" s="142"/>
      <c r="AG79" s="133">
        <v>4450</v>
      </c>
      <c r="AH79" s="120" t="s">
        <v>224</v>
      </c>
      <c r="AI79" s="121">
        <v>2.87</v>
      </c>
    </row>
    <row r="80" spans="1:35" ht="12.75" customHeight="1" x14ac:dyDescent="0.35">
      <c r="A80" s="64"/>
      <c r="B80" s="62">
        <f>IFERROR(INDEX(Cenník[[Názov]:[KódN]],MATCH(C80,Cenník[Názov],0),2),0)</f>
        <v>0</v>
      </c>
      <c r="C80" s="134"/>
      <c r="D80" s="141"/>
      <c r="E80" s="136">
        <f>IFERROR(INDEX(Cenník[[Názov]:[JC]],MATCH(C80,Cenník[Názov],0),3),0)</f>
        <v>0</v>
      </c>
      <c r="F80" s="137">
        <f t="shared" si="3"/>
        <v>0</v>
      </c>
      <c r="G80" s="129"/>
      <c r="H80" s="62">
        <f>IFERROR(INDEX(Cenník[[Názov]:[KódN]],MATCH(I80,Cenník[Názov],0),2),0)</f>
        <v>0</v>
      </c>
      <c r="I80" s="134"/>
      <c r="J80" s="141"/>
      <c r="K80" s="136">
        <f>IFERROR(INDEX(Cenník[[Názov]:[JC]],MATCH(I80,Cenník[Názov],0),3),0)</f>
        <v>0</v>
      </c>
      <c r="L80" s="137">
        <f t="shared" si="4"/>
        <v>0</v>
      </c>
      <c r="M80" s="129"/>
      <c r="N80" s="62">
        <f>IFERROR(INDEX(Cenník[[Názov]:[KódN]],MATCH(O80,Cenník[Názov],0),2),0)</f>
        <v>0</v>
      </c>
      <c r="O80" s="134"/>
      <c r="P80" s="141"/>
      <c r="Q80" s="136">
        <f>IFERROR(INDEX(Cenník[[Názov]:[JC]],MATCH(O80,Cenník[Názov],0),3),0)</f>
        <v>0</v>
      </c>
      <c r="R80" s="137">
        <f t="shared" si="5"/>
        <v>0</v>
      </c>
      <c r="S80" s="129"/>
      <c r="T80" s="109"/>
      <c r="U80" s="113" t="s">
        <v>544</v>
      </c>
      <c r="V80" s="111"/>
      <c r="W80" s="114"/>
      <c r="X80" s="122"/>
      <c r="Y80" s="133">
        <v>4970</v>
      </c>
      <c r="Z80" s="120" t="s">
        <v>343</v>
      </c>
      <c r="AA80" s="121">
        <v>0.68</v>
      </c>
      <c r="AB80" s="123"/>
      <c r="AC80" s="133">
        <v>4057</v>
      </c>
      <c r="AD80" s="120" t="s">
        <v>235</v>
      </c>
      <c r="AE80" s="121">
        <v>4.79</v>
      </c>
      <c r="AF80" s="142"/>
      <c r="AG80" s="133">
        <v>4456</v>
      </c>
      <c r="AH80" s="120" t="s">
        <v>221</v>
      </c>
      <c r="AI80" s="121">
        <v>1.96</v>
      </c>
    </row>
    <row r="81" spans="1:35" ht="12.75" customHeight="1" x14ac:dyDescent="0.35">
      <c r="A81" s="64"/>
      <c r="B81" s="62">
        <f>IFERROR(INDEX(Cenník[[Názov]:[KódN]],MATCH(C81,Cenník[Názov],0),2),0)</f>
        <v>0</v>
      </c>
      <c r="C81" s="134"/>
      <c r="D81" s="141"/>
      <c r="E81" s="136">
        <f>IFERROR(INDEX(Cenník[[Názov]:[JC]],MATCH(C81,Cenník[Názov],0),3),0)</f>
        <v>0</v>
      </c>
      <c r="F81" s="137">
        <f t="shared" si="3"/>
        <v>0</v>
      </c>
      <c r="G81" s="129"/>
      <c r="H81" s="62">
        <f>IFERROR(INDEX(Cenník[[Názov]:[KódN]],MATCH(I81,Cenník[Názov],0),2),0)</f>
        <v>0</v>
      </c>
      <c r="I81" s="134"/>
      <c r="J81" s="141"/>
      <c r="K81" s="136">
        <f>IFERROR(INDEX(Cenník[[Názov]:[JC]],MATCH(I81,Cenník[Názov],0),3),0)</f>
        <v>0</v>
      </c>
      <c r="L81" s="137">
        <f t="shared" si="4"/>
        <v>0</v>
      </c>
      <c r="M81" s="129"/>
      <c r="N81" s="62">
        <f>IFERROR(INDEX(Cenník[[Názov]:[KódN]],MATCH(O81,Cenník[Názov],0),2),0)</f>
        <v>0</v>
      </c>
      <c r="O81" s="134"/>
      <c r="P81" s="141"/>
      <c r="Q81" s="136">
        <f>IFERROR(INDEX(Cenník[[Názov]:[JC]],MATCH(O81,Cenník[Názov],0),3),0)</f>
        <v>0</v>
      </c>
      <c r="R81" s="137">
        <f t="shared" si="5"/>
        <v>0</v>
      </c>
      <c r="S81" s="129"/>
      <c r="T81" s="109"/>
      <c r="U81" s="119">
        <v>3325</v>
      </c>
      <c r="V81" s="120" t="s">
        <v>206</v>
      </c>
      <c r="W81" s="121">
        <v>1.86</v>
      </c>
      <c r="X81" s="122"/>
      <c r="Y81" s="133">
        <v>4977</v>
      </c>
      <c r="Z81" s="120" t="s">
        <v>345</v>
      </c>
      <c r="AA81" s="121">
        <v>0.68</v>
      </c>
      <c r="AB81" s="123"/>
      <c r="AC81" s="133">
        <v>4058</v>
      </c>
      <c r="AD81" s="120" t="s">
        <v>236</v>
      </c>
      <c r="AE81" s="121">
        <v>4.79</v>
      </c>
      <c r="AF81" s="142"/>
      <c r="AG81" s="133">
        <v>4445</v>
      </c>
      <c r="AH81" s="120" t="s">
        <v>229</v>
      </c>
      <c r="AI81" s="121">
        <v>0.74</v>
      </c>
    </row>
    <row r="82" spans="1:35" ht="12.75" customHeight="1" x14ac:dyDescent="0.35">
      <c r="A82" s="64"/>
      <c r="B82" s="145"/>
      <c r="C82" s="224" t="s">
        <v>522</v>
      </c>
      <c r="D82" s="225"/>
      <c r="E82" s="233">
        <f>SUM(F48:F81)</f>
        <v>16.600000000000001</v>
      </c>
      <c r="F82" s="234"/>
      <c r="G82" s="108"/>
      <c r="H82" s="145"/>
      <c r="I82" s="224" t="s">
        <v>522</v>
      </c>
      <c r="J82" s="225"/>
      <c r="K82" s="233">
        <f>SUM(L48:L81)</f>
        <v>16.600000000000001</v>
      </c>
      <c r="L82" s="234"/>
      <c r="M82" s="108"/>
      <c r="N82" s="145"/>
      <c r="O82" s="224" t="s">
        <v>522</v>
      </c>
      <c r="P82" s="225"/>
      <c r="Q82" s="233">
        <f>SUM(R48:R81)</f>
        <v>16.599999999999998</v>
      </c>
      <c r="R82" s="234"/>
      <c r="S82" s="108"/>
      <c r="T82" s="109"/>
      <c r="U82" s="119">
        <v>3330</v>
      </c>
      <c r="V82" s="120" t="s">
        <v>208</v>
      </c>
      <c r="W82" s="121">
        <v>1.1000000000000001</v>
      </c>
      <c r="X82" s="122"/>
      <c r="Y82" s="133">
        <v>4976</v>
      </c>
      <c r="Z82" s="120" t="s">
        <v>346</v>
      </c>
      <c r="AA82" s="121">
        <v>0.68</v>
      </c>
      <c r="AB82" s="123"/>
      <c r="AC82" s="133">
        <v>4050</v>
      </c>
      <c r="AD82" s="143" t="s">
        <v>239</v>
      </c>
      <c r="AE82" s="121">
        <v>3</v>
      </c>
      <c r="AF82" s="142"/>
      <c r="AG82" s="133">
        <v>4451</v>
      </c>
      <c r="AH82" s="120" t="s">
        <v>227</v>
      </c>
      <c r="AI82" s="121">
        <v>2.1800000000000002</v>
      </c>
    </row>
    <row r="83" spans="1:35" ht="12.75" customHeight="1" x14ac:dyDescent="0.35">
      <c r="A83" s="64"/>
      <c r="B83" s="146"/>
      <c r="C83" s="265" t="str">
        <f>E45</f>
        <v>3.ročník</v>
      </c>
      <c r="D83" s="266"/>
      <c r="E83" s="226"/>
      <c r="F83" s="227"/>
      <c r="G83" s="108"/>
      <c r="H83" s="146"/>
      <c r="I83" s="265" t="str">
        <f>K45</f>
        <v>4.ročník</v>
      </c>
      <c r="J83" s="266"/>
      <c r="K83" s="226"/>
      <c r="L83" s="227"/>
      <c r="M83" s="108"/>
      <c r="N83" s="146"/>
      <c r="O83" s="265" t="str">
        <f>Q45</f>
        <v>5.ročník</v>
      </c>
      <c r="P83" s="266"/>
      <c r="Q83" s="226"/>
      <c r="R83" s="227"/>
      <c r="S83" s="108"/>
      <c r="T83" s="109"/>
      <c r="U83" s="133">
        <v>3315</v>
      </c>
      <c r="V83" s="120" t="s">
        <v>194</v>
      </c>
      <c r="W83" s="121">
        <v>0.14000000000000001</v>
      </c>
      <c r="X83" s="122"/>
      <c r="Y83" s="133">
        <v>4969</v>
      </c>
      <c r="Z83" s="120" t="s">
        <v>347</v>
      </c>
      <c r="AA83" s="121">
        <v>0.68</v>
      </c>
      <c r="AB83" s="123"/>
      <c r="AC83" s="133">
        <v>4065</v>
      </c>
      <c r="AD83" s="120" t="s">
        <v>234</v>
      </c>
      <c r="AE83" s="121">
        <v>0.35000000000000003</v>
      </c>
      <c r="AF83" s="142"/>
      <c r="AG83" s="133">
        <v>4457</v>
      </c>
      <c r="AH83" s="120" t="s">
        <v>218</v>
      </c>
      <c r="AI83" s="121">
        <v>1.73</v>
      </c>
    </row>
    <row r="84" spans="1:35" ht="12.75" customHeight="1" x14ac:dyDescent="0.35">
      <c r="A84" s="64"/>
      <c r="B84" s="145"/>
      <c r="C84" s="228" t="str">
        <f>E45</f>
        <v>3.ročník</v>
      </c>
      <c r="D84" s="229"/>
      <c r="E84" s="230">
        <f>E82*E83</f>
        <v>0</v>
      </c>
      <c r="F84" s="231"/>
      <c r="G84" s="108"/>
      <c r="H84" s="145"/>
      <c r="I84" s="228" t="str">
        <f>K45</f>
        <v>4.ročník</v>
      </c>
      <c r="J84" s="229"/>
      <c r="K84" s="230">
        <f>K82*K83</f>
        <v>0</v>
      </c>
      <c r="L84" s="231"/>
      <c r="M84" s="108"/>
      <c r="N84" s="145"/>
      <c r="O84" s="228" t="str">
        <f>Q45</f>
        <v>5.ročník</v>
      </c>
      <c r="P84" s="229"/>
      <c r="Q84" s="230">
        <f>Q82*Q83</f>
        <v>0</v>
      </c>
      <c r="R84" s="231"/>
      <c r="S84" s="108"/>
      <c r="T84" s="109"/>
      <c r="U84" s="133">
        <v>3320</v>
      </c>
      <c r="V84" s="120" t="s">
        <v>196</v>
      </c>
      <c r="W84" s="121">
        <v>7.0000000000000007E-2</v>
      </c>
      <c r="X84" s="122"/>
      <c r="Y84" s="119">
        <v>4974</v>
      </c>
      <c r="Z84" s="120" t="s">
        <v>348</v>
      </c>
      <c r="AA84" s="121">
        <v>0.68</v>
      </c>
      <c r="AB84" s="123"/>
      <c r="AC84" s="113" t="s">
        <v>545</v>
      </c>
      <c r="AD84" s="111"/>
      <c r="AE84" s="114"/>
      <c r="AF84" s="142"/>
      <c r="AG84" s="133">
        <v>4458</v>
      </c>
      <c r="AH84" s="120" t="s">
        <v>220</v>
      </c>
      <c r="AI84" s="121">
        <v>2.69</v>
      </c>
    </row>
    <row r="85" spans="1:35" ht="12.75" customHeight="1" x14ac:dyDescent="0.35">
      <c r="A85" s="64"/>
      <c r="B85" s="145"/>
      <c r="C85" s="145"/>
      <c r="D85" s="145"/>
      <c r="E85" s="156"/>
      <c r="F85" s="148"/>
      <c r="G85" s="108"/>
      <c r="H85" s="145"/>
      <c r="I85" s="145"/>
      <c r="J85" s="145"/>
      <c r="K85" s="156"/>
      <c r="L85" s="148"/>
      <c r="M85" s="108"/>
      <c r="N85" s="145"/>
      <c r="O85" s="145"/>
      <c r="P85" s="145"/>
      <c r="Q85" s="156"/>
      <c r="R85" s="148"/>
      <c r="S85" s="108"/>
      <c r="T85" s="109"/>
      <c r="U85" s="133">
        <v>3321</v>
      </c>
      <c r="V85" s="120" t="s">
        <v>198</v>
      </c>
      <c r="W85" s="121">
        <v>0.67</v>
      </c>
      <c r="X85" s="122"/>
      <c r="Y85" s="113" t="s">
        <v>546</v>
      </c>
      <c r="Z85" s="111"/>
      <c r="AA85" s="114"/>
      <c r="AB85" s="123"/>
      <c r="AC85" s="133">
        <v>4000</v>
      </c>
      <c r="AD85" s="120" t="s">
        <v>33</v>
      </c>
      <c r="AE85" s="121">
        <v>1.18</v>
      </c>
      <c r="AF85" s="142"/>
      <c r="AG85" s="133">
        <v>4452</v>
      </c>
      <c r="AH85" s="120" t="s">
        <v>225</v>
      </c>
      <c r="AI85" s="121">
        <v>3.47</v>
      </c>
    </row>
    <row r="86" spans="1:35" ht="12.75" customHeight="1" x14ac:dyDescent="0.35">
      <c r="A86" s="64"/>
      <c r="B86" s="145"/>
      <c r="C86" s="145"/>
      <c r="D86" s="145"/>
      <c r="E86" s="145"/>
      <c r="F86" s="145"/>
      <c r="G86" s="108"/>
      <c r="H86" s="145"/>
      <c r="I86" s="145"/>
      <c r="J86" s="145"/>
      <c r="K86" s="145"/>
      <c r="L86" s="145"/>
      <c r="M86" s="108"/>
      <c r="N86" s="145"/>
      <c r="O86" s="145"/>
      <c r="P86" s="145"/>
      <c r="Q86" s="145"/>
      <c r="R86" s="145"/>
      <c r="S86" s="108"/>
      <c r="T86" s="109"/>
      <c r="U86" s="133">
        <v>3322</v>
      </c>
      <c r="V86" s="120" t="s">
        <v>200</v>
      </c>
      <c r="W86" s="121">
        <v>0.34</v>
      </c>
      <c r="X86" s="122"/>
      <c r="Y86" s="119">
        <v>4580</v>
      </c>
      <c r="Z86" s="120" t="s">
        <v>351</v>
      </c>
      <c r="AA86" s="121">
        <v>1.9</v>
      </c>
      <c r="AB86" s="123"/>
      <c r="AC86" s="133">
        <v>4001</v>
      </c>
      <c r="AD86" s="120" t="s">
        <v>27</v>
      </c>
      <c r="AE86" s="121">
        <v>1.4</v>
      </c>
      <c r="AF86" s="142"/>
      <c r="AG86" s="119">
        <v>4453</v>
      </c>
      <c r="AH86" s="120" t="s">
        <v>226</v>
      </c>
      <c r="AI86" s="121">
        <v>4.38</v>
      </c>
    </row>
    <row r="87" spans="1:35" ht="12.75" customHeight="1" x14ac:dyDescent="0.35">
      <c r="A87" s="64"/>
      <c r="B87" s="256" t="str">
        <f>B45</f>
        <v>2025/2026</v>
      </c>
      <c r="C87" s="257"/>
      <c r="D87" s="257"/>
      <c r="E87" s="258" t="s">
        <v>547</v>
      </c>
      <c r="F87" s="259"/>
      <c r="G87" s="108"/>
      <c r="H87" s="256" t="str">
        <f>H45</f>
        <v>2025/2026</v>
      </c>
      <c r="I87" s="257"/>
      <c r="J87" s="257"/>
      <c r="K87" s="258" t="s">
        <v>548</v>
      </c>
      <c r="L87" s="259"/>
      <c r="M87" s="108"/>
      <c r="N87" s="256" t="str">
        <f>N45</f>
        <v>2025/2026</v>
      </c>
      <c r="O87" s="257"/>
      <c r="P87" s="257"/>
      <c r="Q87" s="258" t="s">
        <v>549</v>
      </c>
      <c r="R87" s="259"/>
      <c r="S87" s="108"/>
      <c r="T87" s="109"/>
      <c r="U87" s="133">
        <v>3323</v>
      </c>
      <c r="V87" s="120" t="s">
        <v>202</v>
      </c>
      <c r="W87" s="121">
        <v>0.16</v>
      </c>
      <c r="X87" s="122"/>
      <c r="Y87" s="133">
        <v>4581</v>
      </c>
      <c r="Z87" s="120" t="s">
        <v>352</v>
      </c>
      <c r="AA87" s="121">
        <v>1.9</v>
      </c>
      <c r="AB87" s="123"/>
      <c r="AC87" s="119">
        <v>4002</v>
      </c>
      <c r="AD87" s="120" t="s">
        <v>29</v>
      </c>
      <c r="AE87" s="121">
        <v>1.84</v>
      </c>
      <c r="AF87" s="142"/>
      <c r="AG87" s="133">
        <v>4446</v>
      </c>
      <c r="AH87" s="120" t="s">
        <v>219</v>
      </c>
      <c r="AI87" s="121">
        <v>2.44</v>
      </c>
    </row>
    <row r="88" spans="1:35" ht="12.75" customHeight="1" x14ac:dyDescent="0.35">
      <c r="A88" s="64"/>
      <c r="B88" s="116" t="s">
        <v>502</v>
      </c>
      <c r="C88" s="116" t="s">
        <v>503</v>
      </c>
      <c r="D88" s="117" t="s">
        <v>504</v>
      </c>
      <c r="E88" s="260" t="s">
        <v>505</v>
      </c>
      <c r="F88" s="261"/>
      <c r="G88" s="108"/>
      <c r="H88" s="116" t="s">
        <v>502</v>
      </c>
      <c r="I88" s="116" t="s">
        <v>503</v>
      </c>
      <c r="J88" s="117" t="s">
        <v>504</v>
      </c>
      <c r="K88" s="260" t="s">
        <v>505</v>
      </c>
      <c r="L88" s="261"/>
      <c r="M88" s="108"/>
      <c r="N88" s="116" t="s">
        <v>502</v>
      </c>
      <c r="O88" s="116" t="s">
        <v>503</v>
      </c>
      <c r="P88" s="117" t="s">
        <v>504</v>
      </c>
      <c r="Q88" s="260" t="s">
        <v>505</v>
      </c>
      <c r="R88" s="261"/>
      <c r="S88" s="108"/>
      <c r="T88" s="109"/>
      <c r="U88" s="133">
        <v>3324</v>
      </c>
      <c r="V88" s="120" t="s">
        <v>204</v>
      </c>
      <c r="W88" s="121">
        <v>0.08</v>
      </c>
      <c r="X88" s="122"/>
      <c r="Y88" s="133">
        <v>4582</v>
      </c>
      <c r="Z88" s="120" t="s">
        <v>353</v>
      </c>
      <c r="AA88" s="121">
        <v>1.9</v>
      </c>
      <c r="AB88" s="123"/>
      <c r="AC88" s="133">
        <v>3996</v>
      </c>
      <c r="AD88" s="120" t="s">
        <v>31</v>
      </c>
      <c r="AE88" s="121">
        <v>1.92</v>
      </c>
      <c r="AF88" s="142"/>
      <c r="AG88" s="113" t="s">
        <v>550</v>
      </c>
      <c r="AH88" s="111"/>
      <c r="AI88" s="114"/>
    </row>
    <row r="89" spans="1:35" ht="12.75" customHeight="1" x14ac:dyDescent="0.35">
      <c r="A89" s="64"/>
      <c r="B89" s="125" t="s">
        <v>506</v>
      </c>
      <c r="C89" s="125" t="s">
        <v>507</v>
      </c>
      <c r="D89" s="125" t="s">
        <v>13</v>
      </c>
      <c r="E89" s="127" t="s">
        <v>12</v>
      </c>
      <c r="F89" s="127" t="s">
        <v>508</v>
      </c>
      <c r="G89" s="108"/>
      <c r="H89" s="125" t="s">
        <v>506</v>
      </c>
      <c r="I89" s="125" t="s">
        <v>507</v>
      </c>
      <c r="J89" s="125" t="s">
        <v>13</v>
      </c>
      <c r="K89" s="127" t="s">
        <v>12</v>
      </c>
      <c r="L89" s="127" t="s">
        <v>508</v>
      </c>
      <c r="M89" s="108"/>
      <c r="N89" s="125" t="s">
        <v>506</v>
      </c>
      <c r="O89" s="125" t="s">
        <v>507</v>
      </c>
      <c r="P89" s="125" t="s">
        <v>13</v>
      </c>
      <c r="Q89" s="127" t="s">
        <v>12</v>
      </c>
      <c r="R89" s="127" t="s">
        <v>508</v>
      </c>
      <c r="S89" s="108"/>
      <c r="T89" s="109"/>
      <c r="U89" s="133">
        <v>3331</v>
      </c>
      <c r="V89" s="120" t="s">
        <v>210</v>
      </c>
      <c r="W89" s="121">
        <v>0.17</v>
      </c>
      <c r="X89" s="122"/>
      <c r="Y89" s="133">
        <v>4583</v>
      </c>
      <c r="Z89" s="120" t="s">
        <v>354</v>
      </c>
      <c r="AA89" s="121">
        <v>1.9</v>
      </c>
      <c r="AB89" s="123"/>
      <c r="AC89" s="113" t="s">
        <v>551</v>
      </c>
      <c r="AD89" s="111"/>
      <c r="AE89" s="114"/>
      <c r="AF89" s="142"/>
      <c r="AG89" s="133">
        <v>4495</v>
      </c>
      <c r="AH89" s="120" t="s">
        <v>228</v>
      </c>
      <c r="AI89" s="121">
        <v>0.62</v>
      </c>
    </row>
    <row r="90" spans="1:35" ht="12.75" customHeight="1" x14ac:dyDescent="0.35">
      <c r="A90" s="64"/>
      <c r="B90" s="62">
        <f>IFERROR(INDEX(Cenník[[Názov]:[KódN]],MATCH(C90,Cenník[Názov],0),2),0)</f>
        <v>3170</v>
      </c>
      <c r="C90" s="134" t="s">
        <v>108</v>
      </c>
      <c r="D90" s="141">
        <v>1</v>
      </c>
      <c r="E90" s="136">
        <f>IFERROR(INDEX(Cenník[[Názov]:[JC]],MATCH(C90,Cenník[Názov],0),3),0)</f>
        <v>0.5</v>
      </c>
      <c r="F90" s="137">
        <f t="shared" ref="F90:F123" si="6">D90*E90</f>
        <v>0.5</v>
      </c>
      <c r="G90" s="129"/>
      <c r="H90" s="62">
        <f>IFERROR(INDEX(Cenník[[Názov]:[KódN]],MATCH(I90,Cenník[Názov],0),2),0)</f>
        <v>3185</v>
      </c>
      <c r="I90" s="134" t="s">
        <v>114</v>
      </c>
      <c r="J90" s="141">
        <v>1</v>
      </c>
      <c r="K90" s="136">
        <f>IFERROR(INDEX(Cenník[[Názov]:[JC]],MATCH(I90,Cenník[Názov],0),3),0)</f>
        <v>0.82</v>
      </c>
      <c r="L90" s="137">
        <f t="shared" ref="L90:L123" si="7">J90*K90</f>
        <v>0.82</v>
      </c>
      <c r="M90" s="129"/>
      <c r="N90" s="62">
        <f>IFERROR(INDEX(Cenník[[Názov]:[KódN]],MATCH(O90,Cenník[Názov],0),2),0)</f>
        <v>3185</v>
      </c>
      <c r="O90" s="134" t="s">
        <v>114</v>
      </c>
      <c r="P90" s="141">
        <v>1</v>
      </c>
      <c r="Q90" s="136">
        <f>IFERROR(INDEX(Cenník[[Názov]:[JC]],MATCH(O90,Cenník[Názov],0),3),0)</f>
        <v>0.82</v>
      </c>
      <c r="R90" s="137">
        <f t="shared" ref="R90:R123" si="8">P90*Q90</f>
        <v>0.82</v>
      </c>
      <c r="S90" s="129"/>
      <c r="T90" s="115"/>
      <c r="U90" s="133">
        <v>3332</v>
      </c>
      <c r="V90" s="120" t="s">
        <v>212</v>
      </c>
      <c r="W90" s="121">
        <v>0.08</v>
      </c>
      <c r="X90" s="115"/>
      <c r="Y90" s="133">
        <v>4584</v>
      </c>
      <c r="Z90" s="120" t="s">
        <v>355</v>
      </c>
      <c r="AA90" s="121">
        <v>1.9</v>
      </c>
      <c r="AB90" s="115"/>
      <c r="AC90" s="133">
        <v>3815</v>
      </c>
      <c r="AD90" s="120" t="s">
        <v>263</v>
      </c>
      <c r="AE90" s="121">
        <v>1.02</v>
      </c>
      <c r="AF90" s="115"/>
      <c r="AG90" s="113" t="s">
        <v>552</v>
      </c>
      <c r="AH90" s="111"/>
      <c r="AI90" s="114"/>
    </row>
    <row r="91" spans="1:35" ht="12.75" customHeight="1" x14ac:dyDescent="0.35">
      <c r="A91" s="64"/>
      <c r="B91" s="62">
        <f>IFERROR(INDEX(Cenník[[Názov]:[KódN]],MATCH(C91,Cenník[Názov],0),2),0)</f>
        <v>3185</v>
      </c>
      <c r="C91" s="134" t="s">
        <v>114</v>
      </c>
      <c r="D91" s="141">
        <v>1</v>
      </c>
      <c r="E91" s="136">
        <f>IFERROR(INDEX(Cenník[[Názov]:[JC]],MATCH(C91,Cenník[Názov],0),3),0)</f>
        <v>0.82</v>
      </c>
      <c r="F91" s="137">
        <f t="shared" si="6"/>
        <v>0.82</v>
      </c>
      <c r="G91" s="129"/>
      <c r="H91" s="62">
        <f>IFERROR(INDEX(Cenník[[Názov]:[KódN]],MATCH(I91,Cenník[Názov],0),2),0)</f>
        <v>3190</v>
      </c>
      <c r="I91" s="134" t="s">
        <v>116</v>
      </c>
      <c r="J91" s="141">
        <v>1</v>
      </c>
      <c r="K91" s="136">
        <f>IFERROR(INDEX(Cenník[[Názov]:[JC]],MATCH(I91,Cenník[Názov],0),3),0)</f>
        <v>0.82</v>
      </c>
      <c r="L91" s="137">
        <f t="shared" si="7"/>
        <v>0.82</v>
      </c>
      <c r="M91" s="129"/>
      <c r="N91" s="62">
        <f>IFERROR(INDEX(Cenník[[Názov]:[KódN]],MATCH(O91,Cenník[Názov],0),2),0)</f>
        <v>3190</v>
      </c>
      <c r="O91" s="134" t="s">
        <v>116</v>
      </c>
      <c r="P91" s="141">
        <v>1</v>
      </c>
      <c r="Q91" s="136">
        <f>IFERROR(INDEX(Cenník[[Názov]:[JC]],MATCH(O91,Cenník[Názov],0),3),0)</f>
        <v>0.82</v>
      </c>
      <c r="R91" s="137">
        <f t="shared" si="8"/>
        <v>0.82</v>
      </c>
      <c r="S91" s="129"/>
      <c r="T91" s="115"/>
      <c r="U91" s="113" t="s">
        <v>553</v>
      </c>
      <c r="V91" s="111"/>
      <c r="W91" s="114"/>
      <c r="X91" s="115"/>
      <c r="Y91" s="133">
        <v>4585</v>
      </c>
      <c r="Z91" s="120" t="s">
        <v>356</v>
      </c>
      <c r="AA91" s="121">
        <v>1.9</v>
      </c>
      <c r="AB91" s="115"/>
      <c r="AC91" s="133">
        <v>3820</v>
      </c>
      <c r="AD91" s="120" t="s">
        <v>265</v>
      </c>
      <c r="AE91" s="121">
        <v>1.86</v>
      </c>
      <c r="AF91" s="115"/>
      <c r="AG91" s="133">
        <v>4300</v>
      </c>
      <c r="AH91" s="120" t="s">
        <v>240</v>
      </c>
      <c r="AI91" s="121">
        <v>1.84</v>
      </c>
    </row>
    <row r="92" spans="1:35" ht="12.75" customHeight="1" x14ac:dyDescent="0.35">
      <c r="A92" s="64"/>
      <c r="B92" s="62">
        <f>IFERROR(INDEX(Cenník[[Názov]:[KódN]],MATCH(C92,Cenník[Názov],0),2),0)</f>
        <v>3190</v>
      </c>
      <c r="C92" s="134" t="s">
        <v>116</v>
      </c>
      <c r="D92" s="141">
        <v>1</v>
      </c>
      <c r="E92" s="136">
        <f>IFERROR(INDEX(Cenník[[Názov]:[JC]],MATCH(C92,Cenník[Názov],0),3),0)</f>
        <v>0.82</v>
      </c>
      <c r="F92" s="137">
        <f t="shared" si="6"/>
        <v>0.82</v>
      </c>
      <c r="G92" s="129"/>
      <c r="H92" s="62">
        <f>IFERROR(INDEX(Cenník[[Názov]:[KódN]],MATCH(I92,Cenník[Názov],0),2),0)</f>
        <v>3225</v>
      </c>
      <c r="I92" s="134" t="s">
        <v>130</v>
      </c>
      <c r="J92" s="141">
        <v>1</v>
      </c>
      <c r="K92" s="136">
        <f>IFERROR(INDEX(Cenník[[Názov]:[JC]],MATCH(I92,Cenník[Názov],0),3),0)</f>
        <v>0.26</v>
      </c>
      <c r="L92" s="137">
        <f t="shared" si="7"/>
        <v>0.26</v>
      </c>
      <c r="M92" s="129"/>
      <c r="N92" s="62">
        <f>IFERROR(INDEX(Cenník[[Názov]:[KódN]],MATCH(O92,Cenník[Názov],0),2),0)</f>
        <v>3225</v>
      </c>
      <c r="O92" s="134" t="s">
        <v>130</v>
      </c>
      <c r="P92" s="141">
        <v>1</v>
      </c>
      <c r="Q92" s="136">
        <f>IFERROR(INDEX(Cenník[[Názov]:[JC]],MATCH(O92,Cenník[Názov],0),3),0)</f>
        <v>0.26</v>
      </c>
      <c r="R92" s="137">
        <f t="shared" si="8"/>
        <v>0.26</v>
      </c>
      <c r="S92" s="129"/>
      <c r="T92" s="115"/>
      <c r="U92" s="119">
        <v>3313</v>
      </c>
      <c r="V92" s="120" t="s">
        <v>192</v>
      </c>
      <c r="W92" s="121">
        <v>6.53</v>
      </c>
      <c r="X92" s="115"/>
      <c r="Y92" s="113" t="s">
        <v>554</v>
      </c>
      <c r="Z92" s="111"/>
      <c r="AA92" s="114"/>
      <c r="AB92" s="115"/>
      <c r="AC92" s="133">
        <v>3811</v>
      </c>
      <c r="AD92" s="120" t="s">
        <v>255</v>
      </c>
      <c r="AE92" s="121">
        <v>1.84</v>
      </c>
      <c r="AF92" s="115"/>
      <c r="AG92" s="133">
        <v>4299</v>
      </c>
      <c r="AH92" s="120" t="s">
        <v>241</v>
      </c>
      <c r="AI92" s="121">
        <v>2.2599999999999998</v>
      </c>
    </row>
    <row r="93" spans="1:35" ht="12.75" customHeight="1" x14ac:dyDescent="0.35">
      <c r="A93" s="64"/>
      <c r="B93" s="62">
        <f>IFERROR(INDEX(Cenník[[Názov]:[KódN]],MATCH(C93,Cenník[Názov],0),2),0)</f>
        <v>3225</v>
      </c>
      <c r="C93" s="134" t="s">
        <v>130</v>
      </c>
      <c r="D93" s="141">
        <v>2</v>
      </c>
      <c r="E93" s="136">
        <f>IFERROR(INDEX(Cenník[[Názov]:[JC]],MATCH(C93,Cenník[Názov],0),3),0)</f>
        <v>0.26</v>
      </c>
      <c r="F93" s="137">
        <f t="shared" si="6"/>
        <v>0.52</v>
      </c>
      <c r="G93" s="129"/>
      <c r="H93" s="62">
        <f>IFERROR(INDEX(Cenník[[Názov]:[KódN]],MATCH(I93,Cenník[Názov],0),2),0)</f>
        <v>3122</v>
      </c>
      <c r="I93" s="134" t="s">
        <v>84</v>
      </c>
      <c r="J93" s="141">
        <v>1</v>
      </c>
      <c r="K93" s="136">
        <f>IFERROR(INDEX(Cenník[[Názov]:[JC]],MATCH(I93,Cenník[Názov],0),3),0)</f>
        <v>0.61</v>
      </c>
      <c r="L93" s="137">
        <f t="shared" si="7"/>
        <v>0.61</v>
      </c>
      <c r="M93" s="129"/>
      <c r="N93" s="62">
        <f>IFERROR(INDEX(Cenník[[Názov]:[KódN]],MATCH(O93,Cenník[Názov],0),2),0)</f>
        <v>3122</v>
      </c>
      <c r="O93" s="134" t="s">
        <v>84</v>
      </c>
      <c r="P93" s="141">
        <v>1</v>
      </c>
      <c r="Q93" s="136">
        <f>IFERROR(INDEX(Cenník[[Názov]:[JC]],MATCH(O93,Cenník[Názov],0),3),0)</f>
        <v>0.61</v>
      </c>
      <c r="R93" s="137">
        <f t="shared" si="8"/>
        <v>0.61</v>
      </c>
      <c r="S93" s="129"/>
      <c r="T93" s="115"/>
      <c r="U93" s="119">
        <v>3312</v>
      </c>
      <c r="V93" s="120" t="s">
        <v>190</v>
      </c>
      <c r="W93" s="121">
        <v>12.32</v>
      </c>
      <c r="X93" s="115"/>
      <c r="Y93" s="119">
        <v>4590</v>
      </c>
      <c r="Z93" s="120" t="s">
        <v>315</v>
      </c>
      <c r="AA93" s="121">
        <v>0.02</v>
      </c>
      <c r="AB93" s="115"/>
      <c r="AC93" s="133">
        <v>3812</v>
      </c>
      <c r="AD93" s="120" t="s">
        <v>257</v>
      </c>
      <c r="AE93" s="121">
        <v>3.64</v>
      </c>
      <c r="AF93" s="115"/>
      <c r="AG93" s="133">
        <v>4301</v>
      </c>
      <c r="AH93" s="120" t="s">
        <v>242</v>
      </c>
      <c r="AI93" s="121">
        <v>0.82</v>
      </c>
    </row>
    <row r="94" spans="1:35" ht="12.75" customHeight="1" x14ac:dyDescent="0.35">
      <c r="A94" s="64"/>
      <c r="B94" s="62">
        <f>IFERROR(INDEX(Cenník[[Názov]:[KódN]],MATCH(C94,Cenník[Názov],0),2),0)</f>
        <v>3122</v>
      </c>
      <c r="C94" s="134" t="s">
        <v>84</v>
      </c>
      <c r="D94" s="141">
        <v>1</v>
      </c>
      <c r="E94" s="136">
        <f>IFERROR(INDEX(Cenník[[Názov]:[JC]],MATCH(C94,Cenník[Názov],0),3),0)</f>
        <v>0.61</v>
      </c>
      <c r="F94" s="137">
        <f t="shared" si="6"/>
        <v>0.61</v>
      </c>
      <c r="G94" s="129"/>
      <c r="H94" s="62">
        <f>IFERROR(INDEX(Cenník[[Názov]:[KódN]],MATCH(I94,Cenník[Názov],0),2),0)</f>
        <v>3235</v>
      </c>
      <c r="I94" s="134" t="s">
        <v>134</v>
      </c>
      <c r="J94" s="141">
        <v>2</v>
      </c>
      <c r="K94" s="136">
        <f>IFERROR(INDEX(Cenník[[Názov]:[JC]],MATCH(I94,Cenník[Názov],0),3),0)</f>
        <v>0.44</v>
      </c>
      <c r="L94" s="137">
        <f t="shared" si="7"/>
        <v>0.88</v>
      </c>
      <c r="M94" s="129"/>
      <c r="N94" s="62">
        <f>IFERROR(INDEX(Cenník[[Názov]:[KódN]],MATCH(O94,Cenník[Názov],0),2),0)</f>
        <v>3235</v>
      </c>
      <c r="O94" s="134" t="s">
        <v>134</v>
      </c>
      <c r="P94" s="141">
        <v>2</v>
      </c>
      <c r="Q94" s="136">
        <f>IFERROR(INDEX(Cenník[[Názov]:[JC]],MATCH(O94,Cenník[Názov],0),3),0)</f>
        <v>0.44</v>
      </c>
      <c r="R94" s="137">
        <f t="shared" si="8"/>
        <v>0.88</v>
      </c>
      <c r="S94" s="129"/>
      <c r="T94" s="115"/>
      <c r="U94" s="133">
        <v>6550</v>
      </c>
      <c r="V94" s="120" t="s">
        <v>479</v>
      </c>
      <c r="W94" s="121">
        <v>0.14000000000000001</v>
      </c>
      <c r="X94" s="115"/>
      <c r="Y94" s="133">
        <v>4598</v>
      </c>
      <c r="Z94" s="120" t="s">
        <v>317</v>
      </c>
      <c r="AA94" s="121">
        <v>6.9</v>
      </c>
      <c r="AB94" s="115"/>
      <c r="AC94" s="133">
        <v>3813</v>
      </c>
      <c r="AD94" s="120" t="s">
        <v>259</v>
      </c>
      <c r="AE94" s="121">
        <v>5.41</v>
      </c>
      <c r="AF94" s="115"/>
      <c r="AG94" s="119">
        <v>4302</v>
      </c>
      <c r="AH94" s="120" t="s">
        <v>243</v>
      </c>
      <c r="AI94" s="121">
        <v>0.83</v>
      </c>
    </row>
    <row r="95" spans="1:35" ht="12.75" customHeight="1" x14ac:dyDescent="0.35">
      <c r="A95" s="64"/>
      <c r="B95" s="62">
        <f>IFERROR(INDEX(Cenník[[Názov]:[KódN]],MATCH(C95,Cenník[Názov],0),2),0)</f>
        <v>3235</v>
      </c>
      <c r="C95" s="134" t="s">
        <v>134</v>
      </c>
      <c r="D95" s="141">
        <v>1</v>
      </c>
      <c r="E95" s="136">
        <f>IFERROR(INDEX(Cenník[[Názov]:[JC]],MATCH(C95,Cenník[Názov],0),3),0)</f>
        <v>0.44</v>
      </c>
      <c r="F95" s="137">
        <f t="shared" si="6"/>
        <v>0.44</v>
      </c>
      <c r="G95" s="129"/>
      <c r="H95" s="62">
        <f>IFERROR(INDEX(Cenník[[Názov]:[KódN]],MATCH(I95,Cenník[Názov],0),2),0)</f>
        <v>3240</v>
      </c>
      <c r="I95" s="134" t="s">
        <v>136</v>
      </c>
      <c r="J95" s="141">
        <v>4</v>
      </c>
      <c r="K95" s="136">
        <f>IFERROR(INDEX(Cenník[[Názov]:[JC]],MATCH(I95,Cenník[Názov],0),3),0)</f>
        <v>0.44</v>
      </c>
      <c r="L95" s="137">
        <f t="shared" si="7"/>
        <v>1.76</v>
      </c>
      <c r="M95" s="129"/>
      <c r="N95" s="62">
        <f>IFERROR(INDEX(Cenník[[Názov]:[KódN]],MATCH(O95,Cenník[Názov],0),2),0)</f>
        <v>3240</v>
      </c>
      <c r="O95" s="134" t="s">
        <v>136</v>
      </c>
      <c r="P95" s="141">
        <v>4</v>
      </c>
      <c r="Q95" s="136">
        <f>IFERROR(INDEX(Cenník[[Názov]:[JC]],MATCH(O95,Cenník[Názov],0),3),0)</f>
        <v>0.44</v>
      </c>
      <c r="R95" s="137">
        <f t="shared" si="8"/>
        <v>1.76</v>
      </c>
      <c r="S95" s="129"/>
      <c r="T95" s="115"/>
      <c r="U95" s="133">
        <v>6551</v>
      </c>
      <c r="V95" s="120" t="s">
        <v>480</v>
      </c>
      <c r="W95" s="121">
        <v>0.14000000000000001</v>
      </c>
      <c r="X95" s="115"/>
      <c r="Y95" s="133">
        <v>4559</v>
      </c>
      <c r="Z95" s="120" t="s">
        <v>335</v>
      </c>
      <c r="AA95" s="121">
        <v>0.4</v>
      </c>
      <c r="AB95" s="115"/>
      <c r="AC95" s="133">
        <v>3814</v>
      </c>
      <c r="AD95" s="120" t="s">
        <v>261</v>
      </c>
      <c r="AE95" s="121">
        <v>6.76</v>
      </c>
      <c r="AF95" s="115"/>
      <c r="AG95" s="133">
        <v>4303</v>
      </c>
      <c r="AH95" s="120" t="s">
        <v>244</v>
      </c>
      <c r="AI95" s="121">
        <v>1.02</v>
      </c>
    </row>
    <row r="96" spans="1:35" ht="12.75" customHeight="1" x14ac:dyDescent="0.35">
      <c r="A96" s="64"/>
      <c r="B96" s="62">
        <f>IFERROR(INDEX(Cenník[[Názov]:[KódN]],MATCH(C96,Cenník[Názov],0),2),0)</f>
        <v>3240</v>
      </c>
      <c r="C96" s="134" t="s">
        <v>136</v>
      </c>
      <c r="D96" s="141">
        <v>4</v>
      </c>
      <c r="E96" s="136">
        <f>IFERROR(INDEX(Cenník[[Názov]:[JC]],MATCH(C96,Cenník[Názov],0),3),0)</f>
        <v>0.44</v>
      </c>
      <c r="F96" s="137">
        <f t="shared" si="6"/>
        <v>1.76</v>
      </c>
      <c r="G96" s="129"/>
      <c r="H96" s="62">
        <f>IFERROR(INDEX(Cenník[[Názov]:[KódN]],MATCH(I96,Cenník[Názov],0),2),0)</f>
        <v>3270</v>
      </c>
      <c r="I96" s="134" t="s">
        <v>146</v>
      </c>
      <c r="J96" s="141">
        <v>1</v>
      </c>
      <c r="K96" s="136">
        <f>IFERROR(INDEX(Cenník[[Názov]:[JC]],MATCH(I96,Cenník[Názov],0),3),0)</f>
        <v>0.24</v>
      </c>
      <c r="L96" s="137">
        <f t="shared" si="7"/>
        <v>0.24</v>
      </c>
      <c r="M96" s="129"/>
      <c r="N96" s="62">
        <f>IFERROR(INDEX(Cenník[[Názov]:[KódN]],MATCH(O96,Cenník[Názov],0),2),0)</f>
        <v>3270</v>
      </c>
      <c r="O96" s="134" t="s">
        <v>146</v>
      </c>
      <c r="P96" s="141">
        <v>1</v>
      </c>
      <c r="Q96" s="136">
        <f>IFERROR(INDEX(Cenník[[Názov]:[JC]],MATCH(O96,Cenník[Názov],0),3),0)</f>
        <v>0.24</v>
      </c>
      <c r="R96" s="137">
        <f t="shared" si="8"/>
        <v>0.24</v>
      </c>
      <c r="S96" s="129"/>
      <c r="T96" s="115"/>
      <c r="U96" s="133">
        <v>6552</v>
      </c>
      <c r="V96" s="120" t="s">
        <v>481</v>
      </c>
      <c r="W96" s="121">
        <v>0.14000000000000001</v>
      </c>
      <c r="X96" s="115"/>
      <c r="Y96" s="113" t="s">
        <v>555</v>
      </c>
      <c r="Z96" s="111"/>
      <c r="AA96" s="114"/>
      <c r="AB96" s="115"/>
      <c r="AC96" s="133">
        <v>4960</v>
      </c>
      <c r="AD96" s="120" t="s">
        <v>375</v>
      </c>
      <c r="AE96" s="121">
        <v>1.46</v>
      </c>
      <c r="AF96" s="115"/>
      <c r="AG96" s="113" t="s">
        <v>556</v>
      </c>
      <c r="AH96" s="111"/>
      <c r="AI96" s="114"/>
    </row>
    <row r="97" spans="1:35" ht="12.75" customHeight="1" x14ac:dyDescent="0.35">
      <c r="A97" s="64"/>
      <c r="B97" s="62">
        <f>IFERROR(INDEX(Cenník[[Názov]:[KódN]],MATCH(C97,Cenník[Názov],0),2),0)</f>
        <v>3270</v>
      </c>
      <c r="C97" s="134" t="s">
        <v>146</v>
      </c>
      <c r="D97" s="141">
        <v>1</v>
      </c>
      <c r="E97" s="136">
        <f>IFERROR(INDEX(Cenník[[Názov]:[JC]],MATCH(C97,Cenník[Názov],0),3),0)</f>
        <v>0.24</v>
      </c>
      <c r="F97" s="137">
        <f t="shared" si="6"/>
        <v>0.24</v>
      </c>
      <c r="G97" s="129"/>
      <c r="H97" s="62">
        <f>IFERROR(INDEX(Cenník[[Názov]:[KódN]],MATCH(I97,Cenník[Názov],0),2),0)</f>
        <v>3365</v>
      </c>
      <c r="I97" s="134" t="s">
        <v>117</v>
      </c>
      <c r="J97" s="141">
        <v>1</v>
      </c>
      <c r="K97" s="136">
        <f>IFERROR(INDEX(Cenník[[Názov]:[JC]],MATCH(I97,Cenník[Názov],0),3),0)</f>
        <v>0.62</v>
      </c>
      <c r="L97" s="137">
        <f t="shared" si="7"/>
        <v>0.62</v>
      </c>
      <c r="M97" s="129"/>
      <c r="N97" s="62">
        <f>IFERROR(INDEX(Cenník[[Názov]:[KódN]],MATCH(O97,Cenník[Názov],0),2),0)</f>
        <v>3365</v>
      </c>
      <c r="O97" s="134" t="s">
        <v>117</v>
      </c>
      <c r="P97" s="141">
        <v>1</v>
      </c>
      <c r="Q97" s="136">
        <f>IFERROR(INDEX(Cenník[[Názov]:[JC]],MATCH(O97,Cenník[Názov],0),3),0)</f>
        <v>0.62</v>
      </c>
      <c r="R97" s="137">
        <f t="shared" si="8"/>
        <v>0.62</v>
      </c>
      <c r="S97" s="129"/>
      <c r="T97" s="115"/>
      <c r="U97" s="133">
        <v>6553</v>
      </c>
      <c r="V97" s="120" t="s">
        <v>488</v>
      </c>
      <c r="W97" s="121">
        <v>0.14000000000000001</v>
      </c>
      <c r="X97" s="115"/>
      <c r="Y97" s="119">
        <v>3416</v>
      </c>
      <c r="Z97" s="120" t="s">
        <v>55</v>
      </c>
      <c r="AA97" s="121">
        <v>2.35</v>
      </c>
      <c r="AB97" s="115"/>
      <c r="AC97" s="133">
        <v>4961</v>
      </c>
      <c r="AD97" s="120" t="s">
        <v>363</v>
      </c>
      <c r="AE97" s="121">
        <v>2.88</v>
      </c>
      <c r="AF97" s="115"/>
      <c r="AG97" s="133">
        <v>3997</v>
      </c>
      <c r="AH97" s="120" t="s">
        <v>377</v>
      </c>
      <c r="AI97" s="121">
        <v>13.06</v>
      </c>
    </row>
    <row r="98" spans="1:35" ht="12.75" customHeight="1" x14ac:dyDescent="0.35">
      <c r="A98" s="64"/>
      <c r="B98" s="62">
        <f>IFERROR(INDEX(Cenník[[Názov]:[KódN]],MATCH(C98,Cenník[Názov],0),2),0)</f>
        <v>3365</v>
      </c>
      <c r="C98" s="134" t="s">
        <v>117</v>
      </c>
      <c r="D98" s="141">
        <v>1</v>
      </c>
      <c r="E98" s="136">
        <f>IFERROR(INDEX(Cenník[[Názov]:[JC]],MATCH(C98,Cenník[Názov],0),3),0)</f>
        <v>0.62</v>
      </c>
      <c r="F98" s="137">
        <f t="shared" si="6"/>
        <v>0.62</v>
      </c>
      <c r="G98" s="129"/>
      <c r="H98" s="62">
        <f>IFERROR(INDEX(Cenník[[Názov]:[KódN]],MATCH(I98,Cenník[Názov],0),2),0)</f>
        <v>3360</v>
      </c>
      <c r="I98" s="155" t="s">
        <v>115</v>
      </c>
      <c r="J98" s="141">
        <v>1</v>
      </c>
      <c r="K98" s="136">
        <f>IFERROR(INDEX(Cenník[[Názov]:[JC]],MATCH(I98,Cenník[Názov],0),3),0)</f>
        <v>0.62</v>
      </c>
      <c r="L98" s="137">
        <f t="shared" si="7"/>
        <v>0.62</v>
      </c>
      <c r="M98" s="129"/>
      <c r="N98" s="62">
        <f>IFERROR(INDEX(Cenník[[Názov]:[KódN]],MATCH(O98,Cenník[Názov],0),2),0)</f>
        <v>3360</v>
      </c>
      <c r="O98" s="155" t="s">
        <v>115</v>
      </c>
      <c r="P98" s="141">
        <v>1</v>
      </c>
      <c r="Q98" s="136">
        <f>IFERROR(INDEX(Cenník[[Názov]:[JC]],MATCH(O98,Cenník[Názov],0),3),0)</f>
        <v>0.62</v>
      </c>
      <c r="R98" s="137">
        <f t="shared" si="8"/>
        <v>0.62</v>
      </c>
      <c r="S98" s="129"/>
      <c r="T98" s="115"/>
      <c r="U98" s="133">
        <v>6554</v>
      </c>
      <c r="V98" s="120" t="s">
        <v>487</v>
      </c>
      <c r="W98" s="121">
        <v>0.14000000000000001</v>
      </c>
      <c r="X98" s="115"/>
      <c r="Y98" s="119">
        <v>3435</v>
      </c>
      <c r="Z98" s="120" t="s">
        <v>57</v>
      </c>
      <c r="AA98" s="121">
        <v>1.42</v>
      </c>
      <c r="AB98" s="128"/>
      <c r="AC98" s="133">
        <v>4962</v>
      </c>
      <c r="AD98" s="120" t="s">
        <v>367</v>
      </c>
      <c r="AE98" s="121">
        <v>4.3599999999999994</v>
      </c>
      <c r="AF98" s="115"/>
      <c r="AG98" s="119">
        <v>3998</v>
      </c>
      <c r="AH98" s="120" t="s">
        <v>378</v>
      </c>
      <c r="AI98" s="121">
        <v>8.64</v>
      </c>
    </row>
    <row r="99" spans="1:35" ht="12.75" customHeight="1" x14ac:dyDescent="0.35">
      <c r="A99" s="64"/>
      <c r="B99" s="62">
        <f>IFERROR(INDEX(Cenník[[Názov]:[KódN]],MATCH(C99,Cenník[Názov],0),2),0)</f>
        <v>3360</v>
      </c>
      <c r="C99" s="155" t="s">
        <v>115</v>
      </c>
      <c r="D99" s="141">
        <v>1</v>
      </c>
      <c r="E99" s="136">
        <f>IFERROR(INDEX(Cenník[[Názov]:[JC]],MATCH(C99,Cenník[Názov],0),3),0)</f>
        <v>0.62</v>
      </c>
      <c r="F99" s="137">
        <f t="shared" si="6"/>
        <v>0.62</v>
      </c>
      <c r="G99" s="129"/>
      <c r="H99" s="62">
        <f>IFERROR(INDEX(Cenník[[Názov]:[KódN]],MATCH(I99,Cenník[Názov],0),2),0)</f>
        <v>3370</v>
      </c>
      <c r="I99" s="155" t="s">
        <v>119</v>
      </c>
      <c r="J99" s="141">
        <v>1</v>
      </c>
      <c r="K99" s="136">
        <f>IFERROR(INDEX(Cenník[[Názov]:[JC]],MATCH(I99,Cenník[Názov],0),3),0)</f>
        <v>0.62</v>
      </c>
      <c r="L99" s="137">
        <f t="shared" si="7"/>
        <v>0.62</v>
      </c>
      <c r="M99" s="129"/>
      <c r="N99" s="62">
        <f>IFERROR(INDEX(Cenník[[Názov]:[KódN]],MATCH(O99,Cenník[Názov],0),2),0)</f>
        <v>3370</v>
      </c>
      <c r="O99" s="155" t="s">
        <v>119</v>
      </c>
      <c r="P99" s="141">
        <v>1</v>
      </c>
      <c r="Q99" s="136">
        <f>IFERROR(INDEX(Cenník[[Názov]:[JC]],MATCH(O99,Cenník[Názov],0),3),0)</f>
        <v>0.62</v>
      </c>
      <c r="R99" s="137">
        <f t="shared" si="8"/>
        <v>0.62</v>
      </c>
      <c r="S99" s="129"/>
      <c r="T99" s="115"/>
      <c r="U99" s="133">
        <v>6555</v>
      </c>
      <c r="V99" s="120" t="s">
        <v>486</v>
      </c>
      <c r="W99" s="121">
        <v>0.14000000000000001</v>
      </c>
      <c r="X99" s="115"/>
      <c r="Y99" s="119">
        <v>3446</v>
      </c>
      <c r="Z99" s="120" t="s">
        <v>61</v>
      </c>
      <c r="AA99" s="121">
        <v>0.76</v>
      </c>
      <c r="AB99" s="128"/>
      <c r="AC99" s="133">
        <v>4963</v>
      </c>
      <c r="AD99" s="120" t="s">
        <v>371</v>
      </c>
      <c r="AE99" s="121">
        <v>5.76</v>
      </c>
      <c r="AF99" s="115"/>
      <c r="AG99" s="133">
        <v>3999</v>
      </c>
      <c r="AH99" s="120" t="s">
        <v>379</v>
      </c>
      <c r="AI99" s="121">
        <v>7.68</v>
      </c>
    </row>
    <row r="100" spans="1:35" ht="12.75" customHeight="1" x14ac:dyDescent="0.35">
      <c r="A100" s="64"/>
      <c r="B100" s="62">
        <f>IFERROR(INDEX(Cenník[[Názov]:[KódN]],MATCH(C100,Cenník[Názov],0),2),0)</f>
        <v>3370</v>
      </c>
      <c r="C100" s="155" t="s">
        <v>119</v>
      </c>
      <c r="D100" s="141">
        <v>1</v>
      </c>
      <c r="E100" s="136">
        <f>IFERROR(INDEX(Cenník[[Názov]:[JC]],MATCH(C100,Cenník[Názov],0),3),0)</f>
        <v>0.62</v>
      </c>
      <c r="F100" s="137">
        <f t="shared" si="6"/>
        <v>0.62</v>
      </c>
      <c r="G100" s="129"/>
      <c r="H100" s="62">
        <f>IFERROR(INDEX(Cenník[[Názov]:[KódN]],MATCH(I100,Cenník[Názov],0),2),0)</f>
        <v>3325</v>
      </c>
      <c r="I100" s="155" t="s">
        <v>206</v>
      </c>
      <c r="J100" s="141">
        <v>1</v>
      </c>
      <c r="K100" s="136">
        <f>IFERROR(INDEX(Cenník[[Názov]:[JC]],MATCH(I100,Cenník[Názov],0),3),0)</f>
        <v>1.86</v>
      </c>
      <c r="L100" s="137">
        <f t="shared" si="7"/>
        <v>1.86</v>
      </c>
      <c r="M100" s="129"/>
      <c r="N100" s="62">
        <f>IFERROR(INDEX(Cenník[[Názov]:[KódN]],MATCH(O100,Cenník[Názov],0),2),0)</f>
        <v>3325</v>
      </c>
      <c r="O100" s="155" t="s">
        <v>206</v>
      </c>
      <c r="P100" s="141">
        <v>1</v>
      </c>
      <c r="Q100" s="136">
        <f>IFERROR(INDEX(Cenník[[Názov]:[JC]],MATCH(O100,Cenník[Názov],0),3),0)</f>
        <v>1.86</v>
      </c>
      <c r="R100" s="137">
        <f t="shared" si="8"/>
        <v>1.86</v>
      </c>
      <c r="S100" s="129"/>
      <c r="T100" s="115"/>
      <c r="U100" s="133">
        <v>6556</v>
      </c>
      <c r="V100" s="120" t="s">
        <v>485</v>
      </c>
      <c r="W100" s="121">
        <v>0.14000000000000001</v>
      </c>
      <c r="X100" s="115"/>
      <c r="Y100" s="119">
        <v>3455</v>
      </c>
      <c r="Z100" s="120" t="s">
        <v>65</v>
      </c>
      <c r="AA100" s="121">
        <v>0.4</v>
      </c>
      <c r="AB100" s="128"/>
      <c r="AC100" s="133">
        <v>4964</v>
      </c>
      <c r="AD100" s="120" t="s">
        <v>373</v>
      </c>
      <c r="AE100" s="121">
        <v>8.64</v>
      </c>
      <c r="AF100" s="115"/>
      <c r="AG100" s="113" t="s">
        <v>557</v>
      </c>
      <c r="AH100" s="111"/>
      <c r="AI100" s="114"/>
    </row>
    <row r="101" spans="1:35" ht="12.75" customHeight="1" x14ac:dyDescent="0.35">
      <c r="A101" s="64"/>
      <c r="B101" s="62">
        <f>IFERROR(INDEX(Cenník[[Názov]:[KódN]],MATCH(C101,Cenník[Názov],0),2),0)</f>
        <v>3325</v>
      </c>
      <c r="C101" s="155" t="s">
        <v>206</v>
      </c>
      <c r="D101" s="141">
        <v>1</v>
      </c>
      <c r="E101" s="136">
        <f>IFERROR(INDEX(Cenník[[Názov]:[JC]],MATCH(C101,Cenník[Názov],0),3),0)</f>
        <v>1.86</v>
      </c>
      <c r="F101" s="137">
        <f t="shared" si="6"/>
        <v>1.86</v>
      </c>
      <c r="G101" s="129"/>
      <c r="H101" s="62">
        <f>IFERROR(INDEX(Cenník[[Názov]:[KódN]],MATCH(I101,Cenník[Názov],0),2),0)</f>
        <v>3330</v>
      </c>
      <c r="I101" s="155" t="s">
        <v>208</v>
      </c>
      <c r="J101" s="141">
        <v>2</v>
      </c>
      <c r="K101" s="136">
        <f>IFERROR(INDEX(Cenník[[Názov]:[JC]],MATCH(I101,Cenník[Názov],0),3),0)</f>
        <v>1.1000000000000001</v>
      </c>
      <c r="L101" s="137">
        <f t="shared" si="7"/>
        <v>2.2000000000000002</v>
      </c>
      <c r="M101" s="129"/>
      <c r="N101" s="62">
        <f>IFERROR(INDEX(Cenník[[Názov]:[KódN]],MATCH(O101,Cenník[Názov],0),2),0)</f>
        <v>3330</v>
      </c>
      <c r="O101" s="155" t="s">
        <v>208</v>
      </c>
      <c r="P101" s="141">
        <v>2</v>
      </c>
      <c r="Q101" s="136">
        <f>IFERROR(INDEX(Cenník[[Názov]:[JC]],MATCH(O101,Cenník[Názov],0),3),0)</f>
        <v>1.1000000000000001</v>
      </c>
      <c r="R101" s="137">
        <f t="shared" si="8"/>
        <v>2.2000000000000002</v>
      </c>
      <c r="S101" s="129"/>
      <c r="T101" s="115"/>
      <c r="U101" s="133">
        <v>6557</v>
      </c>
      <c r="V101" s="120" t="s">
        <v>484</v>
      </c>
      <c r="W101" s="121">
        <v>0.14000000000000001</v>
      </c>
      <c r="X101" s="115"/>
      <c r="Y101" s="119">
        <v>3460</v>
      </c>
      <c r="Z101" s="120" t="s">
        <v>67</v>
      </c>
      <c r="AA101" s="121">
        <v>0.4</v>
      </c>
      <c r="AB101" s="128"/>
      <c r="AC101" s="133">
        <v>4965</v>
      </c>
      <c r="AD101" s="120" t="s">
        <v>374</v>
      </c>
      <c r="AE101" s="121">
        <v>11.45</v>
      </c>
      <c r="AF101" s="115"/>
      <c r="AG101" s="119">
        <v>4702</v>
      </c>
      <c r="AH101" s="120" t="s">
        <v>185</v>
      </c>
      <c r="AI101" s="121">
        <v>6.4399999999999995</v>
      </c>
    </row>
    <row r="102" spans="1:35" ht="12.75" customHeight="1" x14ac:dyDescent="0.35">
      <c r="A102" s="64"/>
      <c r="B102" s="62">
        <f>IFERROR(INDEX(Cenník[[Názov]:[KódN]],MATCH(C102,Cenník[Názov],0),2),0)</f>
        <v>3330</v>
      </c>
      <c r="C102" s="155" t="s">
        <v>208</v>
      </c>
      <c r="D102" s="141">
        <v>2</v>
      </c>
      <c r="E102" s="136">
        <f>IFERROR(INDEX(Cenník[[Názov]:[JC]],MATCH(C102,Cenník[Názov],0),3),0)</f>
        <v>1.1000000000000001</v>
      </c>
      <c r="F102" s="137">
        <f t="shared" si="6"/>
        <v>2.2000000000000002</v>
      </c>
      <c r="G102" s="129"/>
      <c r="H102" s="62">
        <f>IFERROR(INDEX(Cenník[[Názov]:[KódN]],MATCH(I102,Cenník[Názov],0),2),0)</f>
        <v>3820</v>
      </c>
      <c r="I102" s="134" t="s">
        <v>265</v>
      </c>
      <c r="J102" s="141">
        <v>1</v>
      </c>
      <c r="K102" s="136">
        <f>IFERROR(INDEX(Cenník[[Názov]:[JC]],MATCH(I102,Cenník[Názov],0),3),0)</f>
        <v>1.86</v>
      </c>
      <c r="L102" s="137">
        <f t="shared" si="7"/>
        <v>1.86</v>
      </c>
      <c r="M102" s="129"/>
      <c r="N102" s="62">
        <f>IFERROR(INDEX(Cenník[[Názov]:[KódN]],MATCH(O102,Cenník[Názov],0),2),0)</f>
        <v>3820</v>
      </c>
      <c r="O102" s="134" t="s">
        <v>265</v>
      </c>
      <c r="P102" s="141">
        <v>1</v>
      </c>
      <c r="Q102" s="136">
        <f>IFERROR(INDEX(Cenník[[Názov]:[JC]],MATCH(O102,Cenník[Názov],0),3),0)</f>
        <v>1.86</v>
      </c>
      <c r="R102" s="137">
        <f t="shared" si="8"/>
        <v>1.86</v>
      </c>
      <c r="S102" s="129"/>
      <c r="T102" s="115"/>
      <c r="U102" s="133">
        <v>6558</v>
      </c>
      <c r="V102" s="120" t="s">
        <v>483</v>
      </c>
      <c r="W102" s="121">
        <v>0.14000000000000001</v>
      </c>
      <c r="X102" s="115"/>
      <c r="Y102" s="119">
        <v>3500</v>
      </c>
      <c r="Z102" s="120" t="s">
        <v>59</v>
      </c>
      <c r="AA102" s="121">
        <v>0.56000000000000005</v>
      </c>
      <c r="AB102" s="128"/>
      <c r="AC102" s="133">
        <v>4966</v>
      </c>
      <c r="AD102" s="120" t="s">
        <v>365</v>
      </c>
      <c r="AE102" s="121">
        <v>5.26</v>
      </c>
      <c r="AF102" s="115"/>
      <c r="AG102" s="133">
        <v>4701</v>
      </c>
      <c r="AH102" s="120" t="s">
        <v>187</v>
      </c>
      <c r="AI102" s="121">
        <v>9.1199999999999992</v>
      </c>
    </row>
    <row r="103" spans="1:35" ht="12.75" customHeight="1" x14ac:dyDescent="0.35">
      <c r="A103" s="64"/>
      <c r="B103" s="62">
        <f>IFERROR(INDEX(Cenník[[Názov]:[KódN]],MATCH(C103,Cenník[Názov],0),2),0)</f>
        <v>3820</v>
      </c>
      <c r="C103" s="134" t="s">
        <v>265</v>
      </c>
      <c r="D103" s="141">
        <v>1</v>
      </c>
      <c r="E103" s="136">
        <f>IFERROR(INDEX(Cenník[[Názov]:[JC]],MATCH(C103,Cenník[Názov],0),3),0)</f>
        <v>1.86</v>
      </c>
      <c r="F103" s="137">
        <f t="shared" si="6"/>
        <v>1.86</v>
      </c>
      <c r="G103" s="129"/>
      <c r="H103" s="62">
        <f>IFERROR(INDEX(Cenník[[Názov]:[KódN]],MATCH(I103,Cenník[Názov],0),2),0)</f>
        <v>4033</v>
      </c>
      <c r="I103" s="134" t="s">
        <v>412</v>
      </c>
      <c r="J103" s="141">
        <v>3</v>
      </c>
      <c r="K103" s="136">
        <f>IFERROR(INDEX(Cenník[[Názov]:[JC]],MATCH(I103,Cenník[Názov],0),3),0)</f>
        <v>0.32</v>
      </c>
      <c r="L103" s="137">
        <f t="shared" si="7"/>
        <v>0.96</v>
      </c>
      <c r="M103" s="129"/>
      <c r="N103" s="62">
        <f>IFERROR(INDEX(Cenník[[Názov]:[KódN]],MATCH(O103,Cenník[Názov],0),2),0)</f>
        <v>4033</v>
      </c>
      <c r="O103" s="134" t="s">
        <v>412</v>
      </c>
      <c r="P103" s="141">
        <v>3</v>
      </c>
      <c r="Q103" s="136">
        <f>IFERROR(INDEX(Cenník[[Názov]:[JC]],MATCH(O103,Cenník[Názov],0),3),0)</f>
        <v>0.32</v>
      </c>
      <c r="R103" s="137">
        <f t="shared" si="8"/>
        <v>0.96</v>
      </c>
      <c r="S103" s="129"/>
      <c r="T103" s="115"/>
      <c r="U103" s="133">
        <v>6559</v>
      </c>
      <c r="V103" s="120" t="s">
        <v>482</v>
      </c>
      <c r="W103" s="121">
        <v>0.14000000000000001</v>
      </c>
      <c r="X103" s="115"/>
      <c r="Y103" s="119">
        <v>3510</v>
      </c>
      <c r="Z103" s="120" t="s">
        <v>63</v>
      </c>
      <c r="AA103" s="121">
        <v>0.34</v>
      </c>
      <c r="AB103" s="128"/>
      <c r="AC103" s="133">
        <v>4967</v>
      </c>
      <c r="AD103" s="120" t="s">
        <v>369</v>
      </c>
      <c r="AE103" s="121">
        <v>8.36</v>
      </c>
      <c r="AF103" s="115"/>
      <c r="AG103" s="113" t="s">
        <v>558</v>
      </c>
      <c r="AH103" s="111"/>
      <c r="AI103" s="114"/>
    </row>
    <row r="104" spans="1:35" ht="12.75" customHeight="1" x14ac:dyDescent="0.35">
      <c r="A104" s="64"/>
      <c r="B104" s="62">
        <f>IFERROR(INDEX(Cenník[[Názov]:[KódN]],MATCH(C104,Cenník[Názov],0),2),0)</f>
        <v>4033</v>
      </c>
      <c r="C104" s="134" t="s">
        <v>412</v>
      </c>
      <c r="D104" s="141">
        <v>2</v>
      </c>
      <c r="E104" s="136">
        <f>IFERROR(INDEX(Cenník[[Názov]:[JC]],MATCH(C104,Cenník[Názov],0),3),0)</f>
        <v>0.32</v>
      </c>
      <c r="F104" s="137">
        <f t="shared" si="6"/>
        <v>0.64</v>
      </c>
      <c r="G104" s="129"/>
      <c r="H104" s="62">
        <f>IFERROR(INDEX(Cenník[[Názov]:[KódN]],MATCH(I104,Cenník[Názov],0),2),0)</f>
        <v>4011</v>
      </c>
      <c r="I104" s="134" t="s">
        <v>390</v>
      </c>
      <c r="J104" s="141">
        <v>1</v>
      </c>
      <c r="K104" s="136">
        <f>IFERROR(INDEX(Cenník[[Názov]:[JC]],MATCH(I104,Cenník[Názov],0),3),0)</f>
        <v>0.12</v>
      </c>
      <c r="L104" s="137">
        <f t="shared" si="7"/>
        <v>0.12</v>
      </c>
      <c r="M104" s="129"/>
      <c r="N104" s="62">
        <f>IFERROR(INDEX(Cenník[[Názov]:[KódN]],MATCH(O104,Cenník[Názov],0),2),0)</f>
        <v>4011</v>
      </c>
      <c r="O104" s="134" t="s">
        <v>390</v>
      </c>
      <c r="P104" s="141">
        <v>1</v>
      </c>
      <c r="Q104" s="136">
        <f>IFERROR(INDEX(Cenník[[Názov]:[JC]],MATCH(O104,Cenník[Názov],0),3),0)</f>
        <v>0.12</v>
      </c>
      <c r="R104" s="137">
        <f t="shared" si="8"/>
        <v>0.12</v>
      </c>
      <c r="S104" s="129"/>
      <c r="T104" s="115"/>
      <c r="U104" s="133">
        <v>6660</v>
      </c>
      <c r="V104" s="120" t="s">
        <v>469</v>
      </c>
      <c r="W104" s="121">
        <v>0.26</v>
      </c>
      <c r="X104" s="115"/>
      <c r="Y104" s="119">
        <v>3520</v>
      </c>
      <c r="Z104" s="120" t="s">
        <v>45</v>
      </c>
      <c r="AA104" s="121">
        <v>1.57</v>
      </c>
      <c r="AB104" s="128"/>
      <c r="AC104" s="133">
        <v>4968</v>
      </c>
      <c r="AD104" s="120" t="s">
        <v>372</v>
      </c>
      <c r="AE104" s="121">
        <v>11.24</v>
      </c>
      <c r="AF104" s="115"/>
      <c r="AG104" s="133">
        <v>3920</v>
      </c>
      <c r="AH104" s="120" t="s">
        <v>245</v>
      </c>
      <c r="AI104" s="121">
        <v>0.46</v>
      </c>
    </row>
    <row r="105" spans="1:35" ht="12.75" customHeight="1" x14ac:dyDescent="0.35">
      <c r="A105" s="64"/>
      <c r="B105" s="62">
        <f>IFERROR(INDEX(Cenník[[Názov]:[KódN]],MATCH(C105,Cenník[Názov],0),2),0)</f>
        <v>4011</v>
      </c>
      <c r="C105" s="134" t="s">
        <v>390</v>
      </c>
      <c r="D105" s="141">
        <v>1</v>
      </c>
      <c r="E105" s="136">
        <f>IFERROR(INDEX(Cenník[[Názov]:[JC]],MATCH(C105,Cenník[Názov],0),3),0)</f>
        <v>0.12</v>
      </c>
      <c r="F105" s="137">
        <f t="shared" si="6"/>
        <v>0.12</v>
      </c>
      <c r="G105" s="129"/>
      <c r="H105" s="62">
        <f>IFERROR(INDEX(Cenník[[Názov]:[KódN]],MATCH(I105,Cenník[Názov],0),2),0)</f>
        <v>3880</v>
      </c>
      <c r="I105" s="134" t="s">
        <v>105</v>
      </c>
      <c r="J105" s="141">
        <v>1</v>
      </c>
      <c r="K105" s="136">
        <f>IFERROR(INDEX(Cenník[[Názov]:[JC]],MATCH(I105,Cenník[Názov],0),3),0)</f>
        <v>0.16</v>
      </c>
      <c r="L105" s="137">
        <f t="shared" si="7"/>
        <v>0.16</v>
      </c>
      <c r="M105" s="129"/>
      <c r="N105" s="62">
        <f>IFERROR(INDEX(Cenník[[Názov]:[KódN]],MATCH(O105,Cenník[Názov],0),2),0)</f>
        <v>3880</v>
      </c>
      <c r="O105" s="134" t="s">
        <v>105</v>
      </c>
      <c r="P105" s="141">
        <v>1</v>
      </c>
      <c r="Q105" s="136">
        <f>IFERROR(INDEX(Cenník[[Názov]:[JC]],MATCH(O105,Cenník[Názov],0),3),0)</f>
        <v>0.16</v>
      </c>
      <c r="R105" s="137">
        <f t="shared" si="8"/>
        <v>0.16</v>
      </c>
      <c r="S105" s="129"/>
      <c r="T105" s="115"/>
      <c r="U105" s="133">
        <v>6661</v>
      </c>
      <c r="V105" s="120" t="s">
        <v>470</v>
      </c>
      <c r="W105" s="121">
        <v>0.26</v>
      </c>
      <c r="X105" s="115"/>
      <c r="Y105" s="119">
        <v>3530</v>
      </c>
      <c r="Z105" s="120" t="s">
        <v>47</v>
      </c>
      <c r="AA105" s="121">
        <v>1.57</v>
      </c>
      <c r="AB105" s="128"/>
      <c r="AC105" s="133">
        <v>4980</v>
      </c>
      <c r="AD105" s="120" t="s">
        <v>376</v>
      </c>
      <c r="AE105" s="121">
        <v>7</v>
      </c>
      <c r="AF105" s="115"/>
      <c r="AG105" s="119">
        <v>3925</v>
      </c>
      <c r="AH105" s="120" t="s">
        <v>246</v>
      </c>
      <c r="AI105" s="121">
        <v>0.28999999999999998</v>
      </c>
    </row>
    <row r="106" spans="1:35" ht="12.75" customHeight="1" x14ac:dyDescent="0.35">
      <c r="A106" s="64"/>
      <c r="B106" s="62">
        <f>IFERROR(INDEX(Cenník[[Názov]:[KódN]],MATCH(C106,Cenník[Názov],0),2),0)</f>
        <v>3880</v>
      </c>
      <c r="C106" s="134" t="s">
        <v>105</v>
      </c>
      <c r="D106" s="141">
        <v>1</v>
      </c>
      <c r="E106" s="136">
        <f>IFERROR(INDEX(Cenník[[Názov]:[JC]],MATCH(C106,Cenník[Názov],0),3),0)</f>
        <v>0.16</v>
      </c>
      <c r="F106" s="137">
        <f t="shared" si="6"/>
        <v>0.16</v>
      </c>
      <c r="G106" s="129"/>
      <c r="H106" s="62">
        <f>IFERROR(INDEX(Cenník[[Názov]:[KódN]],MATCH(I106,Cenník[Názov],0),2),0)</f>
        <v>3885</v>
      </c>
      <c r="I106" s="134" t="s">
        <v>107</v>
      </c>
      <c r="J106" s="141">
        <v>1</v>
      </c>
      <c r="K106" s="136">
        <f>IFERROR(INDEX(Cenník[[Názov]:[JC]],MATCH(I106,Cenník[Názov],0),3),0)</f>
        <v>0.16</v>
      </c>
      <c r="L106" s="137">
        <f t="shared" si="7"/>
        <v>0.16</v>
      </c>
      <c r="M106" s="129"/>
      <c r="N106" s="62">
        <f>IFERROR(INDEX(Cenník[[Názov]:[KódN]],MATCH(O106,Cenník[Názov],0),2),0)</f>
        <v>3885</v>
      </c>
      <c r="O106" s="134" t="s">
        <v>107</v>
      </c>
      <c r="P106" s="141">
        <v>1</v>
      </c>
      <c r="Q106" s="136">
        <f>IFERROR(INDEX(Cenník[[Názov]:[JC]],MATCH(O106,Cenník[Názov],0),3),0)</f>
        <v>0.16</v>
      </c>
      <c r="R106" s="137">
        <f t="shared" si="8"/>
        <v>0.16</v>
      </c>
      <c r="S106" s="129"/>
      <c r="T106" s="115"/>
      <c r="U106" s="133">
        <v>6662</v>
      </c>
      <c r="V106" s="120" t="s">
        <v>471</v>
      </c>
      <c r="W106" s="121">
        <v>0.26</v>
      </c>
      <c r="X106" s="115"/>
      <c r="Y106" s="119">
        <v>3535</v>
      </c>
      <c r="Z106" s="120" t="s">
        <v>49</v>
      </c>
      <c r="AA106" s="121">
        <v>0.94</v>
      </c>
      <c r="AB106" s="128"/>
      <c r="AC106" s="133">
        <v>4924</v>
      </c>
      <c r="AD106" s="120" t="s">
        <v>381</v>
      </c>
      <c r="AE106" s="121">
        <v>4.12</v>
      </c>
      <c r="AF106" s="115"/>
      <c r="AG106" s="133">
        <v>3926</v>
      </c>
      <c r="AH106" s="120" t="s">
        <v>247</v>
      </c>
      <c r="AI106" s="121">
        <v>0.17</v>
      </c>
    </row>
    <row r="107" spans="1:35" ht="12.75" customHeight="1" x14ac:dyDescent="0.35">
      <c r="A107" s="64"/>
      <c r="B107" s="62">
        <f>IFERROR(INDEX(Cenník[[Názov]:[KódN]],MATCH(C107,Cenník[Názov],0),2),0)</f>
        <v>3885</v>
      </c>
      <c r="C107" s="134" t="s">
        <v>107</v>
      </c>
      <c r="D107" s="141">
        <v>1</v>
      </c>
      <c r="E107" s="136">
        <f>IFERROR(INDEX(Cenník[[Názov]:[JC]],MATCH(C107,Cenník[Názov],0),3),0)</f>
        <v>0.16</v>
      </c>
      <c r="F107" s="137">
        <f t="shared" si="6"/>
        <v>0.16</v>
      </c>
      <c r="G107" s="129"/>
      <c r="H107" s="62">
        <f>IFERROR(INDEX(Cenník[[Názov]:[KódN]],MATCH(I107,Cenník[Názov],0),2),0)</f>
        <v>3911</v>
      </c>
      <c r="I107" s="134" t="s">
        <v>167</v>
      </c>
      <c r="J107" s="141">
        <v>1</v>
      </c>
      <c r="K107" s="136">
        <f>IFERROR(INDEX(Cenník[[Názov]:[JC]],MATCH(I107,Cenník[Názov],0),3),0)</f>
        <v>0.28000000000000003</v>
      </c>
      <c r="L107" s="137">
        <f t="shared" si="7"/>
        <v>0.28000000000000003</v>
      </c>
      <c r="M107" s="129"/>
      <c r="N107" s="62">
        <f>IFERROR(INDEX(Cenník[[Názov]:[KódN]],MATCH(O107,Cenník[Názov],0),2),0)</f>
        <v>3911</v>
      </c>
      <c r="O107" s="134" t="s">
        <v>167</v>
      </c>
      <c r="P107" s="141">
        <v>1</v>
      </c>
      <c r="Q107" s="136">
        <f>IFERROR(INDEX(Cenník[[Názov]:[JC]],MATCH(O107,Cenník[Názov],0),3),0)</f>
        <v>0.28000000000000003</v>
      </c>
      <c r="R107" s="137">
        <f t="shared" si="8"/>
        <v>0.28000000000000003</v>
      </c>
      <c r="S107" s="129"/>
      <c r="T107" s="115"/>
      <c r="U107" s="133">
        <v>6663</v>
      </c>
      <c r="V107" s="120" t="s">
        <v>478</v>
      </c>
      <c r="W107" s="121">
        <v>0.26</v>
      </c>
      <c r="X107" s="115"/>
      <c r="Y107" s="119">
        <v>3540</v>
      </c>
      <c r="Z107" s="120" t="s">
        <v>51</v>
      </c>
      <c r="AA107" s="121">
        <v>0.94</v>
      </c>
      <c r="AB107" s="128"/>
      <c r="AC107" s="133">
        <v>4925</v>
      </c>
      <c r="AD107" s="120" t="s">
        <v>387</v>
      </c>
      <c r="AE107" s="121">
        <v>4.12</v>
      </c>
      <c r="AF107" s="115"/>
      <c r="AG107" s="113" t="s">
        <v>559</v>
      </c>
      <c r="AH107" s="111"/>
      <c r="AI107" s="114"/>
    </row>
    <row r="108" spans="1:35" ht="12.75" customHeight="1" x14ac:dyDescent="0.35">
      <c r="A108" s="64"/>
      <c r="B108" s="62">
        <f>IFERROR(INDEX(Cenník[[Názov]:[KódN]],MATCH(C108,Cenník[Názov],0),2),0)</f>
        <v>3911</v>
      </c>
      <c r="C108" s="134" t="s">
        <v>167</v>
      </c>
      <c r="D108" s="141">
        <v>1</v>
      </c>
      <c r="E108" s="136">
        <f>IFERROR(INDEX(Cenník[[Názov]:[JC]],MATCH(C108,Cenník[Názov],0),3),0)</f>
        <v>0.28000000000000003</v>
      </c>
      <c r="F108" s="137">
        <f t="shared" si="6"/>
        <v>0.28000000000000003</v>
      </c>
      <c r="G108" s="129"/>
      <c r="H108" s="62">
        <f>IFERROR(INDEX(Cenník[[Názov]:[KódN]],MATCH(I108,Cenník[Názov],0),2),0)</f>
        <v>3877</v>
      </c>
      <c r="I108" s="134" t="s">
        <v>330</v>
      </c>
      <c r="J108" s="141">
        <v>1</v>
      </c>
      <c r="K108" s="136">
        <f>IFERROR(INDEX(Cenník[[Názov]:[JC]],MATCH(I108,Cenník[Názov],0),3),0)</f>
        <v>1.75</v>
      </c>
      <c r="L108" s="137">
        <f t="shared" si="7"/>
        <v>1.75</v>
      </c>
      <c r="M108" s="129"/>
      <c r="N108" s="62">
        <f>IFERROR(INDEX(Cenník[[Názov]:[KódN]],MATCH(O108,Cenník[Názov],0),2),0)</f>
        <v>3877</v>
      </c>
      <c r="O108" s="134" t="s">
        <v>330</v>
      </c>
      <c r="P108" s="141">
        <v>1</v>
      </c>
      <c r="Q108" s="136">
        <f>IFERROR(INDEX(Cenník[[Názov]:[JC]],MATCH(O108,Cenník[Názov],0),3),0)</f>
        <v>1.75</v>
      </c>
      <c r="R108" s="137">
        <f t="shared" si="8"/>
        <v>1.75</v>
      </c>
      <c r="S108" s="129"/>
      <c r="T108" s="115"/>
      <c r="U108" s="133">
        <v>6664</v>
      </c>
      <c r="V108" s="120" t="s">
        <v>477</v>
      </c>
      <c r="W108" s="121">
        <v>0.26</v>
      </c>
      <c r="X108" s="115"/>
      <c r="Y108" s="119">
        <v>3545</v>
      </c>
      <c r="Z108" s="120" t="s">
        <v>53</v>
      </c>
      <c r="AA108" s="121">
        <v>0.94</v>
      </c>
      <c r="AB108" s="128"/>
      <c r="AC108" s="133">
        <v>4926</v>
      </c>
      <c r="AD108" s="120" t="s">
        <v>383</v>
      </c>
      <c r="AE108" s="121">
        <v>7.61</v>
      </c>
      <c r="AF108" s="115"/>
      <c r="AG108" s="119">
        <v>4657</v>
      </c>
      <c r="AH108" s="120" t="s">
        <v>111</v>
      </c>
      <c r="AI108" s="121">
        <v>2.88</v>
      </c>
    </row>
    <row r="109" spans="1:35" ht="12.75" customHeight="1" x14ac:dyDescent="0.35">
      <c r="A109" s="64"/>
      <c r="B109" s="62">
        <f>IFERROR(INDEX(Cenník[[Názov]:[KódN]],MATCH(C109,Cenník[Názov],0),2),0)</f>
        <v>3877</v>
      </c>
      <c r="C109" s="134" t="s">
        <v>330</v>
      </c>
      <c r="D109" s="141">
        <v>1</v>
      </c>
      <c r="E109" s="136">
        <f>IFERROR(INDEX(Cenník[[Názov]:[JC]],MATCH(C109,Cenník[Názov],0),3),0)</f>
        <v>1.75</v>
      </c>
      <c r="F109" s="137">
        <f t="shared" si="6"/>
        <v>1.75</v>
      </c>
      <c r="G109" s="129"/>
      <c r="H109" s="62">
        <f>IFERROR(INDEX(Cenník[[Názov]:[KódN]],MATCH(I109,Cenník[Názov],0),2),0)</f>
        <v>0</v>
      </c>
      <c r="I109" s="134"/>
      <c r="J109" s="141"/>
      <c r="K109" s="136">
        <f>IFERROR(INDEX(Cenník[[Názov]:[JC]],MATCH(I109,Cenník[Názov],0),3),0)</f>
        <v>0</v>
      </c>
      <c r="L109" s="137">
        <f t="shared" si="7"/>
        <v>0</v>
      </c>
      <c r="M109" s="129"/>
      <c r="N109" s="62">
        <f>IFERROR(INDEX(Cenník[[Názov]:[KódN]],MATCH(O109,Cenník[Názov],0),2),0)</f>
        <v>0</v>
      </c>
      <c r="O109" s="134"/>
      <c r="P109" s="141"/>
      <c r="Q109" s="136">
        <f>IFERROR(INDEX(Cenník[[Názov]:[JC]],MATCH(O109,Cenník[Názov],0),3),0)</f>
        <v>0</v>
      </c>
      <c r="R109" s="137">
        <f t="shared" si="8"/>
        <v>0</v>
      </c>
      <c r="S109" s="129"/>
      <c r="T109" s="115"/>
      <c r="U109" s="133">
        <v>6665</v>
      </c>
      <c r="V109" s="120" t="s">
        <v>476</v>
      </c>
      <c r="W109" s="121">
        <v>0.26</v>
      </c>
      <c r="X109" s="115"/>
      <c r="Y109" s="119">
        <v>3591</v>
      </c>
      <c r="Z109" s="120" t="s">
        <v>81</v>
      </c>
      <c r="AA109" s="121">
        <v>4.49</v>
      </c>
      <c r="AB109" s="128"/>
      <c r="AC109" s="133">
        <v>4928</v>
      </c>
      <c r="AD109" s="120" t="s">
        <v>385</v>
      </c>
      <c r="AE109" s="121">
        <v>15.71</v>
      </c>
      <c r="AF109" s="115"/>
      <c r="AG109" s="133">
        <v>4658</v>
      </c>
      <c r="AH109" s="120" t="s">
        <v>113</v>
      </c>
      <c r="AI109" s="121">
        <v>2.12</v>
      </c>
    </row>
    <row r="110" spans="1:35" ht="12.75" customHeight="1" x14ac:dyDescent="0.35">
      <c r="A110" s="64"/>
      <c r="B110" s="62">
        <f>IFERROR(INDEX(Cenník[[Názov]:[KódN]],MATCH(C110,Cenník[Názov],0),2),0)</f>
        <v>0</v>
      </c>
      <c r="C110" s="134"/>
      <c r="D110" s="141"/>
      <c r="E110" s="136">
        <f>IFERROR(INDEX(Cenník[[Názov]:[JC]],MATCH(C110,Cenník[Názov],0),3),0)</f>
        <v>0</v>
      </c>
      <c r="F110" s="137">
        <f t="shared" si="6"/>
        <v>0</v>
      </c>
      <c r="G110" s="129"/>
      <c r="H110" s="62">
        <f>IFERROR(INDEX(Cenník[[Názov]:[KódN]],MATCH(I110,Cenník[Názov],0),2),0)</f>
        <v>0</v>
      </c>
      <c r="I110" s="134"/>
      <c r="J110" s="141"/>
      <c r="K110" s="136">
        <f>IFERROR(INDEX(Cenník[[Názov]:[JC]],MATCH(I110,Cenník[Názov],0),3),0)</f>
        <v>0</v>
      </c>
      <c r="L110" s="137">
        <f t="shared" si="7"/>
        <v>0</v>
      </c>
      <c r="M110" s="129"/>
      <c r="N110" s="62">
        <f>IFERROR(INDEX(Cenník[[Názov]:[KódN]],MATCH(O110,Cenník[Názov],0),2),0)</f>
        <v>0</v>
      </c>
      <c r="O110" s="134"/>
      <c r="P110" s="141"/>
      <c r="Q110" s="136">
        <f>IFERROR(INDEX(Cenník[[Názov]:[JC]],MATCH(O110,Cenník[Názov],0),3),0)</f>
        <v>0</v>
      </c>
      <c r="R110" s="137">
        <f t="shared" si="8"/>
        <v>0</v>
      </c>
      <c r="S110" s="129"/>
      <c r="T110" s="115"/>
      <c r="U110" s="133">
        <v>6666</v>
      </c>
      <c r="V110" s="120" t="s">
        <v>475</v>
      </c>
      <c r="W110" s="121">
        <v>0.26</v>
      </c>
      <c r="X110" s="115"/>
      <c r="Y110" s="119">
        <v>3592</v>
      </c>
      <c r="Z110" s="120" t="s">
        <v>83</v>
      </c>
      <c r="AA110" s="121">
        <v>2.75</v>
      </c>
      <c r="AB110" s="128"/>
      <c r="AC110" s="133">
        <v>6640</v>
      </c>
      <c r="AD110" s="120" t="s">
        <v>391</v>
      </c>
      <c r="AE110" s="121">
        <v>4.55</v>
      </c>
      <c r="AF110" s="115"/>
      <c r="AG110" s="113" t="s">
        <v>560</v>
      </c>
      <c r="AH110" s="111"/>
      <c r="AI110" s="114"/>
    </row>
    <row r="111" spans="1:35" ht="12.75" customHeight="1" x14ac:dyDescent="0.35">
      <c r="A111" s="64"/>
      <c r="B111" s="62">
        <f>IFERROR(INDEX(Cenník[[Názov]:[KódN]],MATCH(C111,Cenník[Názov],0),2),0)</f>
        <v>0</v>
      </c>
      <c r="C111" s="134"/>
      <c r="D111" s="141"/>
      <c r="E111" s="136">
        <f>IFERROR(INDEX(Cenník[[Názov]:[JC]],MATCH(C111,Cenník[Názov],0),3),0)</f>
        <v>0</v>
      </c>
      <c r="F111" s="137">
        <f t="shared" si="6"/>
        <v>0</v>
      </c>
      <c r="G111" s="129"/>
      <c r="H111" s="62">
        <f>IFERROR(INDEX(Cenník[[Názov]:[KódN]],MATCH(I111,Cenník[Názov],0),2),0)</f>
        <v>0</v>
      </c>
      <c r="I111" s="134"/>
      <c r="J111" s="141"/>
      <c r="K111" s="136">
        <f>IFERROR(INDEX(Cenník[[Názov]:[JC]],MATCH(I111,Cenník[Názov],0),3),0)</f>
        <v>0</v>
      </c>
      <c r="L111" s="137">
        <f t="shared" si="7"/>
        <v>0</v>
      </c>
      <c r="M111" s="129"/>
      <c r="N111" s="62">
        <f>IFERROR(INDEX(Cenník[[Názov]:[KódN]],MATCH(O111,Cenník[Názov],0),2),0)</f>
        <v>0</v>
      </c>
      <c r="O111" s="134"/>
      <c r="P111" s="141"/>
      <c r="Q111" s="136">
        <f>IFERROR(INDEX(Cenník[[Názov]:[JC]],MATCH(O111,Cenník[Názov],0),3),0)</f>
        <v>0</v>
      </c>
      <c r="R111" s="137">
        <f t="shared" si="8"/>
        <v>0</v>
      </c>
      <c r="S111" s="129"/>
      <c r="T111" s="115"/>
      <c r="U111" s="133">
        <v>6667</v>
      </c>
      <c r="V111" s="120" t="s">
        <v>474</v>
      </c>
      <c r="W111" s="121">
        <v>0.26</v>
      </c>
      <c r="X111" s="115"/>
      <c r="Y111" s="119">
        <v>3605</v>
      </c>
      <c r="Z111" s="120" t="s">
        <v>69</v>
      </c>
      <c r="AA111" s="121">
        <v>2.56</v>
      </c>
      <c r="AB111" s="128"/>
      <c r="AC111" s="119">
        <v>6641</v>
      </c>
      <c r="AD111" s="120" t="s">
        <v>389</v>
      </c>
      <c r="AE111" s="121">
        <v>9.17</v>
      </c>
      <c r="AF111" s="115"/>
      <c r="AG111" s="119">
        <v>4654</v>
      </c>
      <c r="AH111" s="120" t="s">
        <v>87</v>
      </c>
      <c r="AI111" s="121">
        <v>4.5199999999999996</v>
      </c>
    </row>
    <row r="112" spans="1:35" ht="12.75" customHeight="1" x14ac:dyDescent="0.35">
      <c r="A112" s="64"/>
      <c r="B112" s="62">
        <f>IFERROR(INDEX(Cenník[[Názov]:[KódN]],MATCH(C112,Cenník[Názov],0),2),0)</f>
        <v>0</v>
      </c>
      <c r="C112" s="134"/>
      <c r="D112" s="141"/>
      <c r="E112" s="136">
        <f>IFERROR(INDEX(Cenník[[Názov]:[JC]],MATCH(C112,Cenník[Názov],0),3),0)</f>
        <v>0</v>
      </c>
      <c r="F112" s="137">
        <f t="shared" si="6"/>
        <v>0</v>
      </c>
      <c r="G112" s="129"/>
      <c r="H112" s="62">
        <f>IFERROR(INDEX(Cenník[[Názov]:[KódN]],MATCH(I112,Cenník[Názov],0),2),0)</f>
        <v>0</v>
      </c>
      <c r="I112" s="134"/>
      <c r="J112" s="141"/>
      <c r="K112" s="136">
        <f>IFERROR(INDEX(Cenník[[Názov]:[JC]],MATCH(I112,Cenník[Názov],0),3),0)</f>
        <v>0</v>
      </c>
      <c r="L112" s="137">
        <f t="shared" si="7"/>
        <v>0</v>
      </c>
      <c r="M112" s="129"/>
      <c r="N112" s="62">
        <f>IFERROR(INDEX(Cenník[[Názov]:[KódN]],MATCH(O112,Cenník[Názov],0),2),0)</f>
        <v>0</v>
      </c>
      <c r="O112" s="134"/>
      <c r="P112" s="141"/>
      <c r="Q112" s="136">
        <f>IFERROR(INDEX(Cenník[[Názov]:[JC]],MATCH(O112,Cenník[Názov],0),3),0)</f>
        <v>0</v>
      </c>
      <c r="R112" s="137">
        <f t="shared" si="8"/>
        <v>0</v>
      </c>
      <c r="S112" s="129"/>
      <c r="T112" s="115"/>
      <c r="U112" s="133">
        <v>6668</v>
      </c>
      <c r="V112" s="120" t="s">
        <v>473</v>
      </c>
      <c r="W112" s="121">
        <v>0.26</v>
      </c>
      <c r="X112" s="115"/>
      <c r="Y112" s="119">
        <v>3615</v>
      </c>
      <c r="Z112" s="120" t="s">
        <v>71</v>
      </c>
      <c r="AA112" s="121">
        <v>2.56</v>
      </c>
      <c r="AB112" s="128"/>
      <c r="AC112" s="157" t="s">
        <v>561</v>
      </c>
      <c r="AD112" s="111"/>
      <c r="AE112" s="114"/>
      <c r="AF112" s="115"/>
      <c r="AG112" s="133">
        <v>4655</v>
      </c>
      <c r="AH112" s="120" t="s">
        <v>89</v>
      </c>
      <c r="AI112" s="121">
        <v>3.36</v>
      </c>
    </row>
    <row r="113" spans="1:35" ht="12.75" customHeight="1" x14ac:dyDescent="0.35">
      <c r="A113" s="64"/>
      <c r="B113" s="62">
        <f>IFERROR(INDEX(Cenník[[Názov]:[KódN]],MATCH(C113,Cenník[Názov],0),2),0)</f>
        <v>0</v>
      </c>
      <c r="C113" s="134"/>
      <c r="D113" s="141"/>
      <c r="E113" s="136">
        <f>IFERROR(INDEX(Cenník[[Názov]:[JC]],MATCH(C113,Cenník[Názov],0),3),0)</f>
        <v>0</v>
      </c>
      <c r="F113" s="137">
        <f t="shared" si="6"/>
        <v>0</v>
      </c>
      <c r="G113" s="129"/>
      <c r="H113" s="62">
        <f>IFERROR(INDEX(Cenník[[Názov]:[KódN]],MATCH(I113,Cenník[Názov],0),2),0)</f>
        <v>0</v>
      </c>
      <c r="I113" s="134"/>
      <c r="J113" s="141"/>
      <c r="K113" s="136">
        <f>IFERROR(INDEX(Cenník[[Názov]:[JC]],MATCH(I113,Cenník[Názov],0),3),0)</f>
        <v>0</v>
      </c>
      <c r="L113" s="137">
        <f t="shared" si="7"/>
        <v>0</v>
      </c>
      <c r="M113" s="129"/>
      <c r="N113" s="62">
        <f>IFERROR(INDEX(Cenník[[Názov]:[KódN]],MATCH(O113,Cenník[Názov],0),2),0)</f>
        <v>0</v>
      </c>
      <c r="O113" s="134"/>
      <c r="P113" s="141"/>
      <c r="Q113" s="136">
        <f>IFERROR(INDEX(Cenník[[Názov]:[JC]],MATCH(O113,Cenník[Názov],0),3),0)</f>
        <v>0</v>
      </c>
      <c r="R113" s="137">
        <f t="shared" si="8"/>
        <v>0</v>
      </c>
      <c r="S113" s="129"/>
      <c r="T113" s="115"/>
      <c r="U113" s="133">
        <v>6669</v>
      </c>
      <c r="V113" s="120" t="s">
        <v>472</v>
      </c>
      <c r="W113" s="121">
        <v>0.26</v>
      </c>
      <c r="X113" s="115"/>
      <c r="Y113" s="119">
        <v>3620</v>
      </c>
      <c r="Z113" s="120" t="s">
        <v>73</v>
      </c>
      <c r="AA113" s="121">
        <v>1.44</v>
      </c>
      <c r="AB113" s="128"/>
      <c r="AC113" s="119">
        <v>4174</v>
      </c>
      <c r="AD113" s="120" t="s">
        <v>161</v>
      </c>
      <c r="AE113" s="121">
        <v>0.72</v>
      </c>
      <c r="AF113" s="115"/>
      <c r="AG113" s="113" t="s">
        <v>562</v>
      </c>
      <c r="AH113" s="111"/>
      <c r="AI113" s="114"/>
    </row>
    <row r="114" spans="1:35" ht="12.75" customHeight="1" x14ac:dyDescent="0.35">
      <c r="A114" s="64"/>
      <c r="B114" s="62">
        <f>IFERROR(INDEX(Cenník[[Názov]:[KódN]],MATCH(C114,Cenník[Názov],0),2),0)</f>
        <v>0</v>
      </c>
      <c r="C114" s="134"/>
      <c r="D114" s="141"/>
      <c r="E114" s="136">
        <f>IFERROR(INDEX(Cenník[[Názov]:[JC]],MATCH(C114,Cenník[Názov],0),3),0)</f>
        <v>0</v>
      </c>
      <c r="F114" s="137">
        <f t="shared" si="6"/>
        <v>0</v>
      </c>
      <c r="G114" s="129"/>
      <c r="H114" s="62">
        <f>IFERROR(INDEX(Cenník[[Názov]:[KódN]],MATCH(I114,Cenník[Názov],0),2),0)</f>
        <v>0</v>
      </c>
      <c r="I114" s="134"/>
      <c r="J114" s="141"/>
      <c r="K114" s="136">
        <f>IFERROR(INDEX(Cenník[[Názov]:[JC]],MATCH(I114,Cenník[Názov],0),3),0)</f>
        <v>0</v>
      </c>
      <c r="L114" s="137">
        <f t="shared" si="7"/>
        <v>0</v>
      </c>
      <c r="M114" s="129"/>
      <c r="N114" s="62">
        <f>IFERROR(INDEX(Cenník[[Názov]:[KódN]],MATCH(O114,Cenník[Názov],0),2),0)</f>
        <v>0</v>
      </c>
      <c r="O114" s="134"/>
      <c r="P114" s="141"/>
      <c r="Q114" s="136">
        <f>IFERROR(INDEX(Cenník[[Názov]:[JC]],MATCH(O114,Cenník[Názov],0),3),0)</f>
        <v>0</v>
      </c>
      <c r="R114" s="137">
        <f t="shared" si="8"/>
        <v>0</v>
      </c>
      <c r="S114" s="129"/>
      <c r="T114" s="115"/>
      <c r="U114" s="133">
        <v>6670</v>
      </c>
      <c r="V114" s="120" t="s">
        <v>459</v>
      </c>
      <c r="W114" s="121">
        <v>0.68</v>
      </c>
      <c r="X114" s="115"/>
      <c r="Y114" s="119">
        <v>3630</v>
      </c>
      <c r="Z114" s="120" t="s">
        <v>75</v>
      </c>
      <c r="AA114" s="121">
        <v>1.44</v>
      </c>
      <c r="AB114" s="128"/>
      <c r="AC114" s="133">
        <v>4175</v>
      </c>
      <c r="AD114" s="120" t="s">
        <v>153</v>
      </c>
      <c r="AE114" s="121">
        <v>1.37</v>
      </c>
      <c r="AF114" s="115"/>
      <c r="AG114" s="119">
        <v>4798</v>
      </c>
      <c r="AH114" s="120" t="s">
        <v>426</v>
      </c>
      <c r="AI114" s="121">
        <v>0.3</v>
      </c>
    </row>
    <row r="115" spans="1:35" ht="12.75" customHeight="1" x14ac:dyDescent="0.35">
      <c r="A115" s="64"/>
      <c r="B115" s="62">
        <f>IFERROR(INDEX(Cenník[[Názov]:[KódN]],MATCH(C115,Cenník[Názov],0),2),0)</f>
        <v>0</v>
      </c>
      <c r="C115" s="134"/>
      <c r="D115" s="141"/>
      <c r="E115" s="136">
        <f>IFERROR(INDEX(Cenník[[Názov]:[JC]],MATCH(C115,Cenník[Názov],0),3),0)</f>
        <v>0</v>
      </c>
      <c r="F115" s="137">
        <f t="shared" si="6"/>
        <v>0</v>
      </c>
      <c r="G115" s="129"/>
      <c r="H115" s="62">
        <f>IFERROR(INDEX(Cenník[[Názov]:[KódN]],MATCH(I115,Cenník[Názov],0),2),0)</f>
        <v>0</v>
      </c>
      <c r="I115" s="134"/>
      <c r="J115" s="141"/>
      <c r="K115" s="136">
        <f>IFERROR(INDEX(Cenník[[Názov]:[JC]],MATCH(I115,Cenník[Názov],0),3),0)</f>
        <v>0</v>
      </c>
      <c r="L115" s="137">
        <f t="shared" si="7"/>
        <v>0</v>
      </c>
      <c r="M115" s="129"/>
      <c r="N115" s="62">
        <f>IFERROR(INDEX(Cenník[[Názov]:[KódN]],MATCH(O115,Cenník[Názov],0),2),0)</f>
        <v>0</v>
      </c>
      <c r="O115" s="134"/>
      <c r="P115" s="141"/>
      <c r="Q115" s="136">
        <f>IFERROR(INDEX(Cenník[[Názov]:[JC]],MATCH(O115,Cenník[Názov],0),3),0)</f>
        <v>0</v>
      </c>
      <c r="R115" s="137">
        <f t="shared" si="8"/>
        <v>0</v>
      </c>
      <c r="S115" s="129"/>
      <c r="T115" s="115"/>
      <c r="U115" s="133">
        <v>6671</v>
      </c>
      <c r="V115" s="120" t="s">
        <v>460</v>
      </c>
      <c r="W115" s="121">
        <v>0.68</v>
      </c>
      <c r="X115" s="115"/>
      <c r="Y115" s="119">
        <v>3635</v>
      </c>
      <c r="Z115" s="120" t="s">
        <v>77</v>
      </c>
      <c r="AA115" s="121">
        <v>0.92</v>
      </c>
      <c r="AB115" s="128"/>
      <c r="AC115" s="133">
        <v>4176</v>
      </c>
      <c r="AD115" s="120" t="s">
        <v>155</v>
      </c>
      <c r="AE115" s="121">
        <v>1.97</v>
      </c>
      <c r="AF115" s="115"/>
      <c r="AG115" s="133">
        <v>4797</v>
      </c>
      <c r="AH115" s="120" t="s">
        <v>424</v>
      </c>
      <c r="AI115" s="121">
        <v>0.48</v>
      </c>
    </row>
    <row r="116" spans="1:35" ht="12.75" customHeight="1" x14ac:dyDescent="0.35">
      <c r="A116" s="64"/>
      <c r="B116" s="62">
        <f>IFERROR(INDEX(Cenník[[Názov]:[KódN]],MATCH(C116,Cenník[Názov],0),2),0)</f>
        <v>0</v>
      </c>
      <c r="C116" s="134"/>
      <c r="D116" s="141"/>
      <c r="E116" s="136">
        <f>IFERROR(INDEX(Cenník[[Názov]:[JC]],MATCH(C116,Cenník[Názov],0),3),0)</f>
        <v>0</v>
      </c>
      <c r="F116" s="137">
        <f t="shared" si="6"/>
        <v>0</v>
      </c>
      <c r="G116" s="129"/>
      <c r="H116" s="62">
        <f>IFERROR(INDEX(Cenník[[Názov]:[KódN]],MATCH(I116,Cenník[Názov],0),2),0)</f>
        <v>0</v>
      </c>
      <c r="I116" s="134"/>
      <c r="J116" s="141"/>
      <c r="K116" s="136">
        <f>IFERROR(INDEX(Cenník[[Názov]:[JC]],MATCH(I116,Cenník[Názov],0),3),0)</f>
        <v>0</v>
      </c>
      <c r="L116" s="137">
        <f t="shared" si="7"/>
        <v>0</v>
      </c>
      <c r="M116" s="129"/>
      <c r="N116" s="62">
        <f>IFERROR(INDEX(Cenník[[Názov]:[KódN]],MATCH(O116,Cenník[Názov],0),2),0)</f>
        <v>0</v>
      </c>
      <c r="O116" s="134"/>
      <c r="P116" s="141"/>
      <c r="Q116" s="136">
        <f>IFERROR(INDEX(Cenník[[Názov]:[JC]],MATCH(O116,Cenník[Názov],0),3),0)</f>
        <v>0</v>
      </c>
      <c r="R116" s="137">
        <f t="shared" si="8"/>
        <v>0</v>
      </c>
      <c r="S116" s="129"/>
      <c r="T116" s="115"/>
      <c r="U116" s="133">
        <v>6672</v>
      </c>
      <c r="V116" s="120" t="s">
        <v>461</v>
      </c>
      <c r="W116" s="121">
        <v>0.68</v>
      </c>
      <c r="X116" s="115"/>
      <c r="Y116" s="119">
        <v>3641</v>
      </c>
      <c r="Z116" s="120" t="s">
        <v>79</v>
      </c>
      <c r="AA116" s="121">
        <v>0.92</v>
      </c>
      <c r="AB116" s="128"/>
      <c r="AC116" s="133">
        <v>4177</v>
      </c>
      <c r="AD116" s="120" t="s">
        <v>157</v>
      </c>
      <c r="AE116" s="121">
        <v>2.7199999999999998</v>
      </c>
      <c r="AF116" s="115"/>
      <c r="AG116" s="113" t="s">
        <v>563</v>
      </c>
      <c r="AH116" s="111"/>
      <c r="AI116" s="114"/>
    </row>
    <row r="117" spans="1:35" ht="12.75" customHeight="1" x14ac:dyDescent="0.35">
      <c r="A117" s="64"/>
      <c r="B117" s="62">
        <f>IFERROR(INDEX(Cenník[[Názov]:[KódN]],MATCH(C117,Cenník[Názov],0),2),0)</f>
        <v>0</v>
      </c>
      <c r="C117" s="134"/>
      <c r="D117" s="141"/>
      <c r="E117" s="136">
        <f>IFERROR(INDEX(Cenník[[Názov]:[JC]],MATCH(C117,Cenník[Názov],0),3),0)</f>
        <v>0</v>
      </c>
      <c r="F117" s="137">
        <f t="shared" si="6"/>
        <v>0</v>
      </c>
      <c r="G117" s="129"/>
      <c r="H117" s="62">
        <f>IFERROR(INDEX(Cenník[[Názov]:[KódN]],MATCH(I117,Cenník[Názov],0),2),0)</f>
        <v>0</v>
      </c>
      <c r="I117" s="134"/>
      <c r="J117" s="141"/>
      <c r="K117" s="136">
        <f>IFERROR(INDEX(Cenník[[Názov]:[JC]],MATCH(I117,Cenník[Názov],0),3),0)</f>
        <v>0</v>
      </c>
      <c r="L117" s="137">
        <f t="shared" si="7"/>
        <v>0</v>
      </c>
      <c r="M117" s="129"/>
      <c r="N117" s="62">
        <f>IFERROR(INDEX(Cenník[[Názov]:[KódN]],MATCH(O117,Cenník[Názov],0),2),0)</f>
        <v>0</v>
      </c>
      <c r="O117" s="134"/>
      <c r="P117" s="141"/>
      <c r="Q117" s="136">
        <f>IFERROR(INDEX(Cenník[[Názov]:[JC]],MATCH(O117,Cenník[Názov],0),3),0)</f>
        <v>0</v>
      </c>
      <c r="R117" s="137">
        <f t="shared" si="8"/>
        <v>0</v>
      </c>
      <c r="S117" s="129"/>
      <c r="T117" s="115"/>
      <c r="U117" s="133">
        <v>6673</v>
      </c>
      <c r="V117" s="120" t="s">
        <v>468</v>
      </c>
      <c r="W117" s="121">
        <v>0.68</v>
      </c>
      <c r="X117" s="115"/>
      <c r="Y117" s="119">
        <v>3650</v>
      </c>
      <c r="Z117" s="120" t="s">
        <v>37</v>
      </c>
      <c r="AA117" s="121">
        <v>2.68</v>
      </c>
      <c r="AB117" s="128"/>
      <c r="AC117" s="133">
        <v>4178</v>
      </c>
      <c r="AD117" s="120" t="s">
        <v>159</v>
      </c>
      <c r="AE117" s="121">
        <v>3.5599999999999996</v>
      </c>
      <c r="AF117" s="115"/>
      <c r="AG117" s="119">
        <v>3928</v>
      </c>
      <c r="AH117" s="120" t="s">
        <v>248</v>
      </c>
      <c r="AI117" s="121">
        <v>3.16</v>
      </c>
    </row>
    <row r="118" spans="1:35" ht="12.75" customHeight="1" x14ac:dyDescent="0.35">
      <c r="A118" s="64"/>
      <c r="B118" s="62">
        <f>IFERROR(INDEX(Cenník[[Názov]:[KódN]],MATCH(C118,Cenník[Názov],0),2),0)</f>
        <v>0</v>
      </c>
      <c r="C118" s="134"/>
      <c r="D118" s="141"/>
      <c r="E118" s="136">
        <f>IFERROR(INDEX(Cenník[[Názov]:[JC]],MATCH(C118,Cenník[Názov],0),3),0)</f>
        <v>0</v>
      </c>
      <c r="F118" s="137">
        <f t="shared" si="6"/>
        <v>0</v>
      </c>
      <c r="G118" s="129"/>
      <c r="H118" s="62">
        <f>IFERROR(INDEX(Cenník[[Názov]:[KódN]],MATCH(I118,Cenník[Názov],0),2),0)</f>
        <v>0</v>
      </c>
      <c r="I118" s="134"/>
      <c r="J118" s="141"/>
      <c r="K118" s="136">
        <f>IFERROR(INDEX(Cenník[[Názov]:[JC]],MATCH(I118,Cenník[Názov],0),3),0)</f>
        <v>0</v>
      </c>
      <c r="L118" s="137">
        <f t="shared" si="7"/>
        <v>0</v>
      </c>
      <c r="M118" s="129"/>
      <c r="N118" s="62">
        <f>IFERROR(INDEX(Cenník[[Názov]:[KódN]],MATCH(O118,Cenník[Názov],0),2),0)</f>
        <v>0</v>
      </c>
      <c r="O118" s="134"/>
      <c r="P118" s="141"/>
      <c r="Q118" s="136">
        <f>IFERROR(INDEX(Cenník[[Názov]:[JC]],MATCH(O118,Cenník[Názov],0),3),0)</f>
        <v>0</v>
      </c>
      <c r="R118" s="137">
        <f t="shared" si="8"/>
        <v>0</v>
      </c>
      <c r="S118" s="129"/>
      <c r="T118" s="115"/>
      <c r="U118" s="133">
        <v>6674</v>
      </c>
      <c r="V118" s="120" t="s">
        <v>467</v>
      </c>
      <c r="W118" s="121">
        <v>0.68</v>
      </c>
      <c r="X118" s="115"/>
      <c r="Y118" s="119">
        <v>3655</v>
      </c>
      <c r="Z118" s="120" t="s">
        <v>41</v>
      </c>
      <c r="AA118" s="121">
        <v>1.58</v>
      </c>
      <c r="AB118" s="128"/>
      <c r="AC118" s="133">
        <v>4181</v>
      </c>
      <c r="AD118" s="120" t="s">
        <v>145</v>
      </c>
      <c r="AE118" s="121">
        <v>0.72</v>
      </c>
      <c r="AF118" s="115"/>
      <c r="AG118" s="133">
        <v>3929</v>
      </c>
      <c r="AH118" s="120" t="s">
        <v>249</v>
      </c>
      <c r="AI118" s="121">
        <v>2.5999999999999996</v>
      </c>
    </row>
    <row r="119" spans="1:35" ht="12.75" customHeight="1" x14ac:dyDescent="0.35">
      <c r="A119" s="64"/>
      <c r="B119" s="62">
        <f>IFERROR(INDEX(Cenník[[Názov]:[KódN]],MATCH(C119,Cenník[Názov],0),2),0)</f>
        <v>0</v>
      </c>
      <c r="C119" s="134"/>
      <c r="D119" s="141"/>
      <c r="E119" s="136">
        <f>IFERROR(INDEX(Cenník[[Názov]:[JC]],MATCH(C119,Cenník[Názov],0),3),0)</f>
        <v>0</v>
      </c>
      <c r="F119" s="137">
        <f t="shared" si="6"/>
        <v>0</v>
      </c>
      <c r="G119" s="129"/>
      <c r="H119" s="62">
        <f>IFERROR(INDEX(Cenník[[Názov]:[KódN]],MATCH(I119,Cenník[Názov],0),2),0)</f>
        <v>0</v>
      </c>
      <c r="I119" s="134"/>
      <c r="J119" s="141"/>
      <c r="K119" s="136">
        <f>IFERROR(INDEX(Cenník[[Názov]:[JC]],MATCH(I119,Cenník[Názov],0),3),0)</f>
        <v>0</v>
      </c>
      <c r="L119" s="137">
        <f t="shared" si="7"/>
        <v>0</v>
      </c>
      <c r="M119" s="129"/>
      <c r="N119" s="62">
        <f>IFERROR(INDEX(Cenník[[Názov]:[KódN]],MATCH(O119,Cenník[Názov],0),2),0)</f>
        <v>0</v>
      </c>
      <c r="O119" s="134"/>
      <c r="P119" s="141"/>
      <c r="Q119" s="136">
        <f>IFERROR(INDEX(Cenník[[Názov]:[JC]],MATCH(O119,Cenník[Názov],0),3),0)</f>
        <v>0</v>
      </c>
      <c r="R119" s="137">
        <f t="shared" si="8"/>
        <v>0</v>
      </c>
      <c r="S119" s="129"/>
      <c r="T119" s="115"/>
      <c r="U119" s="133">
        <v>6675</v>
      </c>
      <c r="V119" s="120" t="s">
        <v>466</v>
      </c>
      <c r="W119" s="121">
        <v>0.68</v>
      </c>
      <c r="X119" s="115"/>
      <c r="Y119" s="119">
        <v>3656</v>
      </c>
      <c r="Z119" s="120" t="s">
        <v>43</v>
      </c>
      <c r="AA119" s="121">
        <v>1.58</v>
      </c>
      <c r="AB119" s="128"/>
      <c r="AC119" s="133">
        <v>4182</v>
      </c>
      <c r="AD119" s="120" t="s">
        <v>135</v>
      </c>
      <c r="AE119" s="121">
        <v>1.45</v>
      </c>
      <c r="AF119" s="115"/>
      <c r="AG119" s="113" t="s">
        <v>564</v>
      </c>
      <c r="AH119" s="111"/>
      <c r="AI119" s="114"/>
    </row>
    <row r="120" spans="1:35" ht="12.75" customHeight="1" x14ac:dyDescent="0.35">
      <c r="A120" s="64"/>
      <c r="B120" s="62">
        <f>IFERROR(INDEX(Cenník[[Názov]:[KódN]],MATCH(C120,Cenník[Názov],0),2),0)</f>
        <v>0</v>
      </c>
      <c r="C120" s="134"/>
      <c r="D120" s="141"/>
      <c r="E120" s="136">
        <f>IFERROR(INDEX(Cenník[[Názov]:[JC]],MATCH(C120,Cenník[Názov],0),3),0)</f>
        <v>0</v>
      </c>
      <c r="F120" s="137">
        <f t="shared" si="6"/>
        <v>0</v>
      </c>
      <c r="G120" s="129"/>
      <c r="H120" s="62">
        <f>IFERROR(INDEX(Cenník[[Názov]:[KódN]],MATCH(I120,Cenník[Názov],0),2),0)</f>
        <v>0</v>
      </c>
      <c r="I120" s="134"/>
      <c r="J120" s="141"/>
      <c r="K120" s="136">
        <f>IFERROR(INDEX(Cenník[[Názov]:[JC]],MATCH(I120,Cenník[Názov],0),3),0)</f>
        <v>0</v>
      </c>
      <c r="L120" s="137">
        <f t="shared" si="7"/>
        <v>0</v>
      </c>
      <c r="M120" s="129"/>
      <c r="N120" s="62">
        <f>IFERROR(INDEX(Cenník[[Názov]:[KódN]],MATCH(O120,Cenník[Názov],0),2),0)</f>
        <v>0</v>
      </c>
      <c r="O120" s="134"/>
      <c r="P120" s="141"/>
      <c r="Q120" s="136">
        <f>IFERROR(INDEX(Cenník[[Názov]:[JC]],MATCH(O120,Cenník[Názov],0),3),0)</f>
        <v>0</v>
      </c>
      <c r="R120" s="137">
        <f t="shared" si="8"/>
        <v>0</v>
      </c>
      <c r="S120" s="129"/>
      <c r="T120" s="115"/>
      <c r="U120" s="133">
        <v>6676</v>
      </c>
      <c r="V120" s="120" t="s">
        <v>465</v>
      </c>
      <c r="W120" s="121">
        <v>0.68</v>
      </c>
      <c r="X120" s="115"/>
      <c r="Y120" s="119">
        <v>3658</v>
      </c>
      <c r="Z120" s="120" t="s">
        <v>35</v>
      </c>
      <c r="AA120" s="121">
        <v>2.2400000000000002</v>
      </c>
      <c r="AB120" s="128"/>
      <c r="AC120" s="133">
        <v>4183</v>
      </c>
      <c r="AD120" s="120" t="s">
        <v>139</v>
      </c>
      <c r="AE120" s="121">
        <v>1.92</v>
      </c>
      <c r="AF120" s="115"/>
      <c r="AG120" s="154">
        <v>4641</v>
      </c>
      <c r="AH120" s="120" t="s">
        <v>85</v>
      </c>
      <c r="AI120" s="121">
        <v>7.22</v>
      </c>
    </row>
    <row r="121" spans="1:35" ht="12.75" customHeight="1" x14ac:dyDescent="0.35">
      <c r="A121" s="64"/>
      <c r="B121" s="62">
        <f>IFERROR(INDEX(Cenník[[Názov]:[KódN]],MATCH(C121,Cenník[Názov],0),2),0)</f>
        <v>0</v>
      </c>
      <c r="C121" s="134"/>
      <c r="D121" s="141"/>
      <c r="E121" s="136">
        <f>IFERROR(INDEX(Cenník[[Názov]:[JC]],MATCH(C121,Cenník[Názov],0),3),0)</f>
        <v>0</v>
      </c>
      <c r="F121" s="137">
        <f t="shared" si="6"/>
        <v>0</v>
      </c>
      <c r="G121" s="129"/>
      <c r="H121" s="62">
        <f>IFERROR(INDEX(Cenník[[Názov]:[KódN]],MATCH(I121,Cenník[Názov],0),2),0)</f>
        <v>0</v>
      </c>
      <c r="I121" s="134"/>
      <c r="J121" s="141"/>
      <c r="K121" s="136">
        <f>IFERROR(INDEX(Cenník[[Názov]:[JC]],MATCH(I121,Cenník[Názov],0),3),0)</f>
        <v>0</v>
      </c>
      <c r="L121" s="137">
        <f t="shared" si="7"/>
        <v>0</v>
      </c>
      <c r="M121" s="129"/>
      <c r="N121" s="62">
        <f>IFERROR(INDEX(Cenník[[Názov]:[KódN]],MATCH(O121,Cenník[Názov],0),2),0)</f>
        <v>0</v>
      </c>
      <c r="O121" s="134"/>
      <c r="P121" s="141"/>
      <c r="Q121" s="136">
        <f>IFERROR(INDEX(Cenník[[Názov]:[JC]],MATCH(O121,Cenník[Názov],0),3),0)</f>
        <v>0</v>
      </c>
      <c r="R121" s="137">
        <f t="shared" si="8"/>
        <v>0</v>
      </c>
      <c r="S121" s="129"/>
      <c r="T121" s="115"/>
      <c r="U121" s="133">
        <v>6677</v>
      </c>
      <c r="V121" s="120" t="s">
        <v>464</v>
      </c>
      <c r="W121" s="121">
        <v>0.68</v>
      </c>
      <c r="X121" s="115"/>
      <c r="Y121" s="119">
        <v>3659</v>
      </c>
      <c r="Z121" s="120" t="s">
        <v>39</v>
      </c>
      <c r="AA121" s="121">
        <v>1.36</v>
      </c>
      <c r="AB121" s="128"/>
      <c r="AC121" s="133">
        <v>4184</v>
      </c>
      <c r="AD121" s="120" t="s">
        <v>141</v>
      </c>
      <c r="AE121" s="121">
        <v>2.65</v>
      </c>
      <c r="AF121" s="115"/>
      <c r="AG121" s="133">
        <v>4645</v>
      </c>
      <c r="AH121" s="120" t="s">
        <v>163</v>
      </c>
      <c r="AI121" s="121">
        <v>12.22</v>
      </c>
    </row>
    <row r="122" spans="1:35" ht="12.75" customHeight="1" x14ac:dyDescent="0.35">
      <c r="A122" s="64"/>
      <c r="B122" s="62">
        <f>IFERROR(INDEX(Cenník[[Názov]:[KódN]],MATCH(C122,Cenník[Názov],0),2),0)</f>
        <v>0</v>
      </c>
      <c r="C122" s="134"/>
      <c r="D122" s="141"/>
      <c r="E122" s="136">
        <f>IFERROR(INDEX(Cenník[[Názov]:[JC]],MATCH(C122,Cenník[Názov],0),3),0)</f>
        <v>0</v>
      </c>
      <c r="F122" s="137">
        <f t="shared" si="6"/>
        <v>0</v>
      </c>
      <c r="G122" s="129"/>
      <c r="H122" s="62">
        <f>IFERROR(INDEX(Cenník[[Názov]:[KódN]],MATCH(I122,Cenník[Názov],0),2),0)</f>
        <v>0</v>
      </c>
      <c r="I122" s="134"/>
      <c r="J122" s="141"/>
      <c r="K122" s="136">
        <f>IFERROR(INDEX(Cenník[[Názov]:[JC]],MATCH(I122,Cenník[Názov],0),3),0)</f>
        <v>0</v>
      </c>
      <c r="L122" s="137">
        <f t="shared" si="7"/>
        <v>0</v>
      </c>
      <c r="M122" s="129"/>
      <c r="N122" s="62">
        <f>IFERROR(INDEX(Cenník[[Názov]:[KódN]],MATCH(O122,Cenník[Názov],0),2),0)</f>
        <v>0</v>
      </c>
      <c r="O122" s="134"/>
      <c r="P122" s="141"/>
      <c r="Q122" s="136">
        <f>IFERROR(INDEX(Cenník[[Názov]:[JC]],MATCH(O122,Cenník[Názov],0),3),0)</f>
        <v>0</v>
      </c>
      <c r="R122" s="137">
        <f t="shared" si="8"/>
        <v>0</v>
      </c>
      <c r="S122" s="129"/>
      <c r="T122" s="115"/>
      <c r="U122" s="133">
        <v>6678</v>
      </c>
      <c r="V122" s="120" t="s">
        <v>463</v>
      </c>
      <c r="W122" s="121">
        <v>0.68</v>
      </c>
      <c r="X122" s="115"/>
      <c r="Y122" s="110" t="s">
        <v>565</v>
      </c>
      <c r="Z122" s="111"/>
      <c r="AA122" s="112"/>
      <c r="AB122" s="128"/>
      <c r="AC122" s="133">
        <v>4185</v>
      </c>
      <c r="AD122" s="120" t="s">
        <v>143</v>
      </c>
      <c r="AE122" s="121">
        <v>3.34</v>
      </c>
      <c r="AF122" s="115"/>
      <c r="AG122" s="113" t="s">
        <v>566</v>
      </c>
      <c r="AH122" s="111"/>
      <c r="AI122" s="114"/>
    </row>
    <row r="123" spans="1:35" ht="12.75" customHeight="1" x14ac:dyDescent="0.35">
      <c r="A123" s="64"/>
      <c r="B123" s="62">
        <f>IFERROR(INDEX(Cenník[[Názov]:[KódN]],MATCH(C123,Cenník[Názov],0),2),0)</f>
        <v>0</v>
      </c>
      <c r="C123" s="134"/>
      <c r="D123" s="141"/>
      <c r="E123" s="136">
        <f>IFERROR(INDEX(Cenník[[Názov]:[JC]],MATCH(C123,Cenník[Názov],0),3),0)</f>
        <v>0</v>
      </c>
      <c r="F123" s="137">
        <f t="shared" si="6"/>
        <v>0</v>
      </c>
      <c r="G123" s="129"/>
      <c r="H123" s="62">
        <f>IFERROR(INDEX(Cenník[[Názov]:[KódN]],MATCH(I123,Cenník[Názov],0),2),0)</f>
        <v>0</v>
      </c>
      <c r="I123" s="134"/>
      <c r="J123" s="141"/>
      <c r="K123" s="136">
        <f>IFERROR(INDEX(Cenník[[Názov]:[JC]],MATCH(I123,Cenník[Názov],0),3),0)</f>
        <v>0</v>
      </c>
      <c r="L123" s="137">
        <f t="shared" si="7"/>
        <v>0</v>
      </c>
      <c r="M123" s="129"/>
      <c r="N123" s="62">
        <f>IFERROR(INDEX(Cenník[[Názov]:[KódN]],MATCH(O123,Cenník[Názov],0),2),0)</f>
        <v>0</v>
      </c>
      <c r="O123" s="134"/>
      <c r="P123" s="141"/>
      <c r="Q123" s="136">
        <f>IFERROR(INDEX(Cenník[[Názov]:[JC]],MATCH(O123,Cenník[Názov],0),3),0)</f>
        <v>0</v>
      </c>
      <c r="R123" s="137">
        <f t="shared" si="8"/>
        <v>0</v>
      </c>
      <c r="S123" s="129"/>
      <c r="T123" s="115"/>
      <c r="U123" s="133">
        <v>6679</v>
      </c>
      <c r="V123" s="120" t="s">
        <v>462</v>
      </c>
      <c r="W123" s="121">
        <v>0.68</v>
      </c>
      <c r="X123" s="115"/>
      <c r="Y123" s="119">
        <v>3880</v>
      </c>
      <c r="Z123" s="120" t="s">
        <v>105</v>
      </c>
      <c r="AA123" s="121">
        <v>0.16</v>
      </c>
      <c r="AB123" s="128"/>
      <c r="AC123" s="133">
        <v>4171</v>
      </c>
      <c r="AD123" s="120" t="s">
        <v>147</v>
      </c>
      <c r="AE123" s="121">
        <v>0.7</v>
      </c>
      <c r="AF123" s="115"/>
      <c r="AG123" s="153">
        <v>3936</v>
      </c>
      <c r="AH123" s="120" t="s">
        <v>366</v>
      </c>
      <c r="AI123" s="121">
        <v>76.8</v>
      </c>
    </row>
    <row r="124" spans="1:35" ht="12.75" customHeight="1" x14ac:dyDescent="0.35">
      <c r="A124" s="64"/>
      <c r="B124" s="145"/>
      <c r="C124" s="224" t="s">
        <v>522</v>
      </c>
      <c r="D124" s="225"/>
      <c r="E124" s="233">
        <f>SUM(F90:F123)</f>
        <v>16.599999999999998</v>
      </c>
      <c r="F124" s="234"/>
      <c r="G124" s="108"/>
      <c r="H124" s="145"/>
      <c r="I124" s="224" t="s">
        <v>522</v>
      </c>
      <c r="J124" s="225"/>
      <c r="K124" s="233">
        <f>SUM(L90:L123)</f>
        <v>16.599999999999998</v>
      </c>
      <c r="L124" s="234"/>
      <c r="M124" s="108"/>
      <c r="N124" s="145"/>
      <c r="O124" s="224" t="s">
        <v>522</v>
      </c>
      <c r="P124" s="225"/>
      <c r="Q124" s="233">
        <f>SUM(R90:R123)</f>
        <v>16.599999999999998</v>
      </c>
      <c r="R124" s="234"/>
      <c r="S124" s="108"/>
      <c r="T124" s="115"/>
      <c r="U124" s="133">
        <v>6680</v>
      </c>
      <c r="V124" s="120" t="s">
        <v>449</v>
      </c>
      <c r="W124" s="121">
        <v>1.26</v>
      </c>
      <c r="X124" s="115"/>
      <c r="Y124" s="133">
        <v>3885</v>
      </c>
      <c r="Z124" s="120" t="s">
        <v>107</v>
      </c>
      <c r="AA124" s="121">
        <v>0.16</v>
      </c>
      <c r="AB124" s="128"/>
      <c r="AC124" s="133">
        <v>4172</v>
      </c>
      <c r="AD124" s="120" t="s">
        <v>137</v>
      </c>
      <c r="AE124" s="121">
        <v>1.3</v>
      </c>
      <c r="AF124" s="115"/>
      <c r="AG124" s="154">
        <v>3937</v>
      </c>
      <c r="AH124" s="120" t="s">
        <v>368</v>
      </c>
      <c r="AI124" s="121">
        <v>57.6</v>
      </c>
    </row>
    <row r="125" spans="1:35" ht="12.75" customHeight="1" x14ac:dyDescent="0.35">
      <c r="A125" s="64"/>
      <c r="B125" s="146"/>
      <c r="C125" s="265" t="str">
        <f>E87</f>
        <v>6.ročník</v>
      </c>
      <c r="D125" s="266"/>
      <c r="E125" s="226"/>
      <c r="F125" s="227"/>
      <c r="G125" s="108"/>
      <c r="H125" s="146"/>
      <c r="I125" s="265" t="str">
        <f>K87</f>
        <v>7.ročník</v>
      </c>
      <c r="J125" s="266"/>
      <c r="K125" s="226"/>
      <c r="L125" s="227"/>
      <c r="M125" s="108"/>
      <c r="N125" s="146"/>
      <c r="O125" s="265" t="str">
        <f>Q87</f>
        <v>8.ročník</v>
      </c>
      <c r="P125" s="266"/>
      <c r="Q125" s="226"/>
      <c r="R125" s="227"/>
      <c r="S125" s="147"/>
      <c r="T125" s="115"/>
      <c r="U125" s="133">
        <v>6681</v>
      </c>
      <c r="V125" s="120" t="s">
        <v>450</v>
      </c>
      <c r="W125" s="121">
        <v>1.26</v>
      </c>
      <c r="X125" s="115"/>
      <c r="Y125" s="133">
        <v>3890</v>
      </c>
      <c r="Z125" s="120" t="s">
        <v>109</v>
      </c>
      <c r="AA125" s="121">
        <v>0.16</v>
      </c>
      <c r="AB125" s="128"/>
      <c r="AC125" s="133">
        <v>4179</v>
      </c>
      <c r="AD125" s="120" t="s">
        <v>149</v>
      </c>
      <c r="AE125" s="121">
        <v>2.2999999999999998</v>
      </c>
      <c r="AF125" s="115"/>
      <c r="AG125" s="119">
        <v>3938</v>
      </c>
      <c r="AH125" s="120" t="s">
        <v>370</v>
      </c>
      <c r="AI125" s="121">
        <v>57.6</v>
      </c>
    </row>
    <row r="126" spans="1:35" ht="12.75" customHeight="1" x14ac:dyDescent="0.35">
      <c r="A126" s="64"/>
      <c r="B126" s="145"/>
      <c r="C126" s="228" t="str">
        <f>E87</f>
        <v>6.ročník</v>
      </c>
      <c r="D126" s="229"/>
      <c r="E126" s="230">
        <f>E124*E125</f>
        <v>0</v>
      </c>
      <c r="F126" s="231"/>
      <c r="G126" s="108"/>
      <c r="H126" s="145"/>
      <c r="I126" s="228" t="str">
        <f>K87</f>
        <v>7.ročník</v>
      </c>
      <c r="J126" s="229"/>
      <c r="K126" s="230">
        <f>K124*K125</f>
        <v>0</v>
      </c>
      <c r="L126" s="231"/>
      <c r="M126" s="107"/>
      <c r="N126" s="145"/>
      <c r="O126" s="228" t="str">
        <f>Q87</f>
        <v>8.ročník</v>
      </c>
      <c r="P126" s="229"/>
      <c r="Q126" s="230">
        <f>Q124*Q125</f>
        <v>0</v>
      </c>
      <c r="R126" s="231"/>
      <c r="S126" s="108"/>
      <c r="T126" s="115"/>
      <c r="U126" s="133">
        <v>6682</v>
      </c>
      <c r="V126" s="120" t="s">
        <v>451</v>
      </c>
      <c r="W126" s="121">
        <v>1.26</v>
      </c>
      <c r="X126" s="115"/>
      <c r="Y126" s="133">
        <v>3893</v>
      </c>
      <c r="Z126" s="120" t="s">
        <v>97</v>
      </c>
      <c r="AA126" s="121">
        <v>0.28000000000000003</v>
      </c>
      <c r="AB126" s="128"/>
      <c r="AC126" s="119">
        <v>4180</v>
      </c>
      <c r="AD126" s="120" t="s">
        <v>151</v>
      </c>
      <c r="AE126" s="121">
        <v>3.1399999999999997</v>
      </c>
      <c r="AF126" s="115"/>
      <c r="AG126" s="133">
        <v>3930</v>
      </c>
      <c r="AH126" s="120" t="s">
        <v>360</v>
      </c>
      <c r="AI126" s="121">
        <v>0.3</v>
      </c>
    </row>
    <row r="127" spans="1:35" ht="12.75" customHeight="1" x14ac:dyDescent="0.35">
      <c r="A127" s="64"/>
      <c r="B127" s="145"/>
      <c r="C127" s="145"/>
      <c r="D127" s="145"/>
      <c r="E127" s="145"/>
      <c r="F127" s="148"/>
      <c r="G127" s="108"/>
      <c r="H127" s="145"/>
      <c r="I127" s="145"/>
      <c r="J127" s="145"/>
      <c r="K127" s="145"/>
      <c r="L127" s="148"/>
      <c r="M127" s="145"/>
      <c r="N127" s="145"/>
      <c r="O127" s="145"/>
      <c r="P127" s="145"/>
      <c r="Q127" s="145"/>
      <c r="R127" s="148"/>
      <c r="S127" s="145"/>
      <c r="T127" s="115"/>
      <c r="U127" s="133">
        <v>6683</v>
      </c>
      <c r="V127" s="120" t="s">
        <v>458</v>
      </c>
      <c r="W127" s="121">
        <v>1.26</v>
      </c>
      <c r="X127" s="115"/>
      <c r="Y127" s="133">
        <v>3894</v>
      </c>
      <c r="Z127" s="120" t="s">
        <v>99</v>
      </c>
      <c r="AA127" s="121">
        <v>0.3</v>
      </c>
      <c r="AB127" s="128"/>
      <c r="AC127" s="113" t="s">
        <v>567</v>
      </c>
      <c r="AD127" s="111"/>
      <c r="AE127" s="114"/>
      <c r="AF127" s="115"/>
      <c r="AG127" s="113" t="s">
        <v>568</v>
      </c>
      <c r="AH127" s="111"/>
      <c r="AI127" s="114"/>
    </row>
    <row r="128" spans="1:35" ht="12.75" customHeight="1" x14ac:dyDescent="0.35">
      <c r="A128" s="64"/>
      <c r="B128" s="145"/>
      <c r="C128" s="145"/>
      <c r="D128" s="145"/>
      <c r="E128" s="145"/>
      <c r="F128" s="148"/>
      <c r="G128" s="108"/>
      <c r="H128" s="145"/>
      <c r="I128" s="145"/>
      <c r="J128" s="145"/>
      <c r="K128" s="145"/>
      <c r="L128" s="148"/>
      <c r="M128" s="145"/>
      <c r="N128" s="145"/>
      <c r="O128" s="145"/>
      <c r="P128" s="145"/>
      <c r="Q128" s="145"/>
      <c r="R128" s="148"/>
      <c r="S128" s="145"/>
      <c r="T128" s="115"/>
      <c r="U128" s="133">
        <v>6684</v>
      </c>
      <c r="V128" s="120" t="s">
        <v>457</v>
      </c>
      <c r="W128" s="121">
        <v>1.26</v>
      </c>
      <c r="X128" s="115"/>
      <c r="Y128" s="133">
        <v>3940</v>
      </c>
      <c r="Z128" s="120" t="s">
        <v>101</v>
      </c>
      <c r="AA128" s="121">
        <v>0.24</v>
      </c>
      <c r="AB128" s="128"/>
      <c r="AC128" s="119">
        <v>3825</v>
      </c>
      <c r="AD128" s="120" t="s">
        <v>272</v>
      </c>
      <c r="AE128" s="121">
        <v>0.56000000000000005</v>
      </c>
      <c r="AF128" s="115"/>
      <c r="AG128" s="133">
        <v>3934</v>
      </c>
      <c r="AH128" s="120" t="s">
        <v>362</v>
      </c>
      <c r="AI128" s="121">
        <v>3.48</v>
      </c>
    </row>
    <row r="129" spans="1:35" ht="12.75" customHeight="1" x14ac:dyDescent="0.35">
      <c r="A129" s="64"/>
      <c r="B129" s="256" t="str">
        <f>B87</f>
        <v>2025/2026</v>
      </c>
      <c r="C129" s="257"/>
      <c r="D129" s="257"/>
      <c r="E129" s="258" t="s">
        <v>569</v>
      </c>
      <c r="F129" s="259"/>
      <c r="G129" s="108"/>
      <c r="H129" s="195" t="s">
        <v>570</v>
      </c>
      <c r="I129" s="195"/>
      <c r="J129" s="195"/>
      <c r="K129" s="195"/>
      <c r="L129" s="195"/>
      <c r="M129" s="158"/>
      <c r="N129" s="216" t="s">
        <v>571</v>
      </c>
      <c r="O129" s="217"/>
      <c r="P129" s="217"/>
      <c r="Q129" s="217"/>
      <c r="R129" s="218"/>
      <c r="S129" s="145"/>
      <c r="T129" s="115"/>
      <c r="U129" s="133">
        <v>6685</v>
      </c>
      <c r="V129" s="120" t="s">
        <v>456</v>
      </c>
      <c r="W129" s="121">
        <v>1.26</v>
      </c>
      <c r="X129" s="115"/>
      <c r="Y129" s="133">
        <v>3942</v>
      </c>
      <c r="Z129" s="120" t="s">
        <v>95</v>
      </c>
      <c r="AA129" s="121">
        <v>1.36</v>
      </c>
      <c r="AB129" s="128"/>
      <c r="AC129" s="133">
        <v>3830</v>
      </c>
      <c r="AD129" s="120" t="s">
        <v>274</v>
      </c>
      <c r="AE129" s="121">
        <v>1.3</v>
      </c>
      <c r="AF129" s="115"/>
      <c r="AG129" s="133">
        <v>3935</v>
      </c>
      <c r="AH129" s="120" t="s">
        <v>364</v>
      </c>
      <c r="AI129" s="121">
        <v>2.3199999999999998</v>
      </c>
    </row>
    <row r="130" spans="1:35" ht="12.75" customHeight="1" x14ac:dyDescent="0.35">
      <c r="A130" s="64"/>
      <c r="B130" s="116" t="s">
        <v>502</v>
      </c>
      <c r="C130" s="116" t="s">
        <v>503</v>
      </c>
      <c r="D130" s="117" t="s">
        <v>504</v>
      </c>
      <c r="E130" s="260" t="s">
        <v>505</v>
      </c>
      <c r="F130" s="261"/>
      <c r="G130" s="108"/>
      <c r="H130" s="196"/>
      <c r="I130" s="196"/>
      <c r="J130" s="196"/>
      <c r="K130" s="196"/>
      <c r="L130" s="196"/>
      <c r="M130" s="158"/>
      <c r="N130" s="159" t="s">
        <v>572</v>
      </c>
      <c r="O130" s="219"/>
      <c r="P130" s="219"/>
      <c r="Q130" s="219"/>
      <c r="R130" s="219"/>
      <c r="S130" s="160"/>
      <c r="T130" s="115"/>
      <c r="U130" s="133">
        <v>6686</v>
      </c>
      <c r="V130" s="120" t="s">
        <v>455</v>
      </c>
      <c r="W130" s="121">
        <v>1.26</v>
      </c>
      <c r="X130" s="115"/>
      <c r="Y130" s="133">
        <v>3950</v>
      </c>
      <c r="Z130" s="120" t="s">
        <v>93</v>
      </c>
      <c r="AA130" s="121">
        <v>1.58</v>
      </c>
      <c r="AB130" s="128"/>
      <c r="AC130" s="133">
        <v>3831</v>
      </c>
      <c r="AD130" s="120" t="s">
        <v>276</v>
      </c>
      <c r="AE130" s="121">
        <v>2.21</v>
      </c>
      <c r="AF130" s="115"/>
      <c r="AG130" s="128"/>
      <c r="AH130" s="128"/>
      <c r="AI130" s="128"/>
    </row>
    <row r="131" spans="1:35" ht="12.75" customHeight="1" x14ac:dyDescent="0.35">
      <c r="A131" s="64"/>
      <c r="B131" s="125" t="s">
        <v>506</v>
      </c>
      <c r="C131" s="125" t="s">
        <v>507</v>
      </c>
      <c r="D131" s="125" t="s">
        <v>13</v>
      </c>
      <c r="E131" s="127" t="s">
        <v>12</v>
      </c>
      <c r="F131" s="127" t="s">
        <v>508</v>
      </c>
      <c r="G131" s="108"/>
      <c r="H131" s="262" t="s">
        <v>10</v>
      </c>
      <c r="I131" s="263" t="s">
        <v>573</v>
      </c>
      <c r="J131" s="264" t="s">
        <v>574</v>
      </c>
      <c r="K131" s="264"/>
      <c r="L131" s="264"/>
      <c r="M131" s="158"/>
      <c r="N131" s="161" t="s">
        <v>575</v>
      </c>
      <c r="O131" s="219"/>
      <c r="P131" s="219"/>
      <c r="Q131" s="219"/>
      <c r="R131" s="219"/>
      <c r="S131" s="145"/>
      <c r="T131" s="115"/>
      <c r="U131" s="133">
        <v>6687</v>
      </c>
      <c r="V131" s="120" t="s">
        <v>454</v>
      </c>
      <c r="W131" s="121">
        <v>1.26</v>
      </c>
      <c r="X131" s="115"/>
      <c r="Y131" s="133">
        <v>3951</v>
      </c>
      <c r="Z131" s="120" t="s">
        <v>91</v>
      </c>
      <c r="AA131" s="121">
        <v>1.58</v>
      </c>
      <c r="AB131" s="128"/>
      <c r="AC131" s="133">
        <v>3832</v>
      </c>
      <c r="AD131" s="120" t="s">
        <v>278</v>
      </c>
      <c r="AE131" s="121">
        <v>4.5199999999999996</v>
      </c>
      <c r="AF131" s="115"/>
      <c r="AG131" s="128"/>
      <c r="AH131" s="128"/>
      <c r="AI131" s="128"/>
    </row>
    <row r="132" spans="1:35" ht="12.75" customHeight="1" x14ac:dyDescent="0.35">
      <c r="A132" s="64"/>
      <c r="B132" s="62">
        <f>IFERROR(INDEX(Cenník[[Názov]:[KódN]],MATCH(C132,Cenník[Názov],0),2),0)</f>
        <v>3185</v>
      </c>
      <c r="C132" s="134" t="s">
        <v>114</v>
      </c>
      <c r="D132" s="141">
        <v>1</v>
      </c>
      <c r="E132" s="136">
        <f>IFERROR(INDEX(Cenník[[Názov]:[JC]],MATCH(C132,Cenník[Názov],0),3),0)</f>
        <v>0.82</v>
      </c>
      <c r="F132" s="137">
        <f>D132*E132</f>
        <v>0.82</v>
      </c>
      <c r="G132" s="129"/>
      <c r="H132" s="262"/>
      <c r="I132" s="263"/>
      <c r="J132" s="264"/>
      <c r="K132" s="264"/>
      <c r="L132" s="264"/>
      <c r="M132" s="158"/>
      <c r="N132" s="162" t="s">
        <v>576</v>
      </c>
      <c r="O132" s="213"/>
      <c r="P132" s="213"/>
      <c r="Q132" s="213"/>
      <c r="R132" s="213"/>
      <c r="S132" s="145"/>
      <c r="T132" s="115"/>
      <c r="U132" s="133">
        <v>6688</v>
      </c>
      <c r="V132" s="120" t="s">
        <v>453</v>
      </c>
      <c r="W132" s="121">
        <v>1.26</v>
      </c>
      <c r="X132" s="115"/>
      <c r="Y132" s="133">
        <v>6639</v>
      </c>
      <c r="Z132" s="120" t="s">
        <v>103</v>
      </c>
      <c r="AA132" s="121">
        <v>0.4</v>
      </c>
      <c r="AB132" s="128"/>
      <c r="AC132" s="133">
        <v>3833</v>
      </c>
      <c r="AD132" s="120" t="s">
        <v>280</v>
      </c>
      <c r="AE132" s="121">
        <v>1.32</v>
      </c>
      <c r="AF132" s="115"/>
      <c r="AG132" s="128"/>
      <c r="AH132" s="128"/>
      <c r="AI132" s="128"/>
    </row>
    <row r="133" spans="1:35" ht="12.75" customHeight="1" x14ac:dyDescent="0.35">
      <c r="A133" s="64"/>
      <c r="B133" s="62">
        <f>IFERROR(INDEX(Cenník[[Názov]:[KódN]],MATCH(C133,Cenník[Názov],0),2),0)</f>
        <v>3190</v>
      </c>
      <c r="C133" s="134" t="s">
        <v>116</v>
      </c>
      <c r="D133" s="141">
        <v>1</v>
      </c>
      <c r="E133" s="136">
        <f>IFERROR(INDEX(Cenník[[Názov]:[JC]],MATCH(C133,Cenník[Názov],0),3),0)</f>
        <v>0.82</v>
      </c>
      <c r="F133" s="137">
        <f t="shared" ref="F133:F165" si="9">D133*E133</f>
        <v>0.82</v>
      </c>
      <c r="G133" s="129"/>
      <c r="H133" s="163" t="str">
        <f>$E$3</f>
        <v>MŠ</v>
      </c>
      <c r="I133" s="164">
        <f>E42</f>
        <v>0</v>
      </c>
      <c r="J133" s="248">
        <f>E41</f>
        <v>0</v>
      </c>
      <c r="K133" s="249"/>
      <c r="L133" s="249"/>
      <c r="M133" s="158"/>
      <c r="N133" s="159" t="s">
        <v>577</v>
      </c>
      <c r="O133" s="214"/>
      <c r="P133" s="214"/>
      <c r="Q133" s="214"/>
      <c r="R133" s="214"/>
      <c r="S133" s="145"/>
      <c r="T133" s="115"/>
      <c r="U133" s="133">
        <v>6689</v>
      </c>
      <c r="V133" s="120" t="s">
        <v>452</v>
      </c>
      <c r="W133" s="121">
        <v>1.26</v>
      </c>
      <c r="X133" s="115"/>
      <c r="Y133" s="133">
        <v>4151</v>
      </c>
      <c r="Z133" s="120" t="s">
        <v>393</v>
      </c>
      <c r="AA133" s="121">
        <v>0.64</v>
      </c>
      <c r="AB133" s="128"/>
      <c r="AC133" s="133">
        <v>3834</v>
      </c>
      <c r="AD133" s="120" t="s">
        <v>282</v>
      </c>
      <c r="AE133" s="121">
        <v>2.2599999999999998</v>
      </c>
      <c r="AF133" s="128"/>
      <c r="AG133" s="128"/>
      <c r="AH133" s="128"/>
      <c r="AI133" s="128"/>
    </row>
    <row r="134" spans="1:35" ht="12.75" customHeight="1" x14ac:dyDescent="0.35">
      <c r="A134" s="64"/>
      <c r="B134" s="62">
        <f>IFERROR(INDEX(Cenník[[Názov]:[KódN]],MATCH(C134,Cenník[Názov],0),2),0)</f>
        <v>3225</v>
      </c>
      <c r="C134" s="134" t="s">
        <v>130</v>
      </c>
      <c r="D134" s="141">
        <v>1</v>
      </c>
      <c r="E134" s="136">
        <f>IFERROR(INDEX(Cenník[[Názov]:[JC]],MATCH(C134,Cenník[Názov],0),3),0)</f>
        <v>0.26</v>
      </c>
      <c r="F134" s="137">
        <f t="shared" si="9"/>
        <v>0.26</v>
      </c>
      <c r="G134" s="129"/>
      <c r="H134" s="165" t="str">
        <f>$K$3</f>
        <v>1.ročník</v>
      </c>
      <c r="I134" s="164">
        <f>K42</f>
        <v>0</v>
      </c>
      <c r="J134" s="248">
        <f>K41</f>
        <v>0</v>
      </c>
      <c r="K134" s="249"/>
      <c r="L134" s="249"/>
      <c r="M134" s="158"/>
      <c r="N134" s="161" t="s">
        <v>578</v>
      </c>
      <c r="O134" s="215"/>
      <c r="P134" s="215"/>
      <c r="Q134" s="215"/>
      <c r="R134" s="215"/>
      <c r="S134" s="145"/>
      <c r="T134" s="115"/>
      <c r="U134" s="128"/>
      <c r="V134" s="128"/>
      <c r="W134" s="128"/>
      <c r="X134" s="115"/>
      <c r="Y134" s="119">
        <v>4149</v>
      </c>
      <c r="Z134" s="120" t="s">
        <v>395</v>
      </c>
      <c r="AA134" s="121">
        <v>0.37</v>
      </c>
      <c r="AB134" s="128"/>
      <c r="AC134" s="133">
        <v>3822</v>
      </c>
      <c r="AD134" s="120" t="s">
        <v>267</v>
      </c>
      <c r="AE134" s="121">
        <v>1.4</v>
      </c>
      <c r="AF134" s="128"/>
      <c r="AG134" s="128"/>
      <c r="AH134" s="128"/>
      <c r="AI134" s="128"/>
    </row>
    <row r="135" spans="1:35" ht="12.75" customHeight="1" x14ac:dyDescent="0.35">
      <c r="A135" s="64"/>
      <c r="B135" s="62">
        <f>IFERROR(INDEX(Cenník[[Názov]:[KódN]],MATCH(C135,Cenník[Názov],0),2),0)</f>
        <v>3122</v>
      </c>
      <c r="C135" s="134" t="s">
        <v>84</v>
      </c>
      <c r="D135" s="141">
        <v>1</v>
      </c>
      <c r="E135" s="136">
        <f>IFERROR(INDEX(Cenník[[Názov]:[JC]],MATCH(C135,Cenník[Názov],0),3),0)</f>
        <v>0.61</v>
      </c>
      <c r="F135" s="137">
        <f t="shared" si="9"/>
        <v>0.61</v>
      </c>
      <c r="G135" s="129"/>
      <c r="H135" s="165" t="str">
        <f>$Q$3</f>
        <v>2.ročník</v>
      </c>
      <c r="I135" s="164">
        <f>Q42</f>
        <v>0</v>
      </c>
      <c r="J135" s="248">
        <f>Q41</f>
        <v>0</v>
      </c>
      <c r="K135" s="249"/>
      <c r="L135" s="249"/>
      <c r="M135" s="158"/>
      <c r="N135" s="159" t="s">
        <v>579</v>
      </c>
      <c r="O135" s="223"/>
      <c r="P135" s="223"/>
      <c r="Q135" s="223"/>
      <c r="R135" s="223"/>
      <c r="S135" s="145"/>
      <c r="T135" s="115"/>
      <c r="U135" s="128"/>
      <c r="V135" s="128"/>
      <c r="W135" s="128"/>
      <c r="X135" s="115"/>
      <c r="Y135" s="128"/>
      <c r="Z135" s="128"/>
      <c r="AA135" s="128"/>
      <c r="AB135" s="128"/>
      <c r="AC135" s="133">
        <v>3823</v>
      </c>
      <c r="AD135" s="120" t="s">
        <v>269</v>
      </c>
      <c r="AE135" s="121">
        <v>1.97</v>
      </c>
      <c r="AF135" s="128"/>
      <c r="AG135" s="128"/>
      <c r="AH135" s="128"/>
      <c r="AI135" s="128"/>
    </row>
    <row r="136" spans="1:35" ht="12.75" customHeight="1" x14ac:dyDescent="0.35">
      <c r="A136" s="64"/>
      <c r="B136" s="62">
        <f>IFERROR(INDEX(Cenník[[Názov]:[KódN]],MATCH(C136,Cenník[Názov],0),2),0)</f>
        <v>3235</v>
      </c>
      <c r="C136" s="134" t="s">
        <v>134</v>
      </c>
      <c r="D136" s="141">
        <v>2</v>
      </c>
      <c r="E136" s="136">
        <f>IFERROR(INDEX(Cenník[[Názov]:[JC]],MATCH(C136,Cenník[Názov],0),3),0)</f>
        <v>0.44</v>
      </c>
      <c r="F136" s="137">
        <f t="shared" si="9"/>
        <v>0.88</v>
      </c>
      <c r="G136" s="129"/>
      <c r="H136" s="165" t="str">
        <f>$E$45</f>
        <v>3.ročník</v>
      </c>
      <c r="I136" s="166">
        <f>E84</f>
        <v>0</v>
      </c>
      <c r="J136" s="248">
        <f>E83</f>
        <v>0</v>
      </c>
      <c r="K136" s="249"/>
      <c r="L136" s="249"/>
      <c r="M136" s="158"/>
      <c r="N136" s="159" t="s">
        <v>580</v>
      </c>
      <c r="O136" s="219"/>
      <c r="P136" s="219"/>
      <c r="Q136" s="219"/>
      <c r="R136" s="219"/>
      <c r="S136" s="145"/>
      <c r="T136" s="115"/>
      <c r="U136" s="128"/>
      <c r="V136" s="128"/>
      <c r="W136" s="128"/>
      <c r="X136" s="115"/>
      <c r="Y136" s="128"/>
      <c r="Z136" s="128"/>
      <c r="AA136" s="128"/>
      <c r="AB136" s="115"/>
      <c r="AC136" s="119">
        <v>3824</v>
      </c>
      <c r="AD136" s="120" t="s">
        <v>271</v>
      </c>
      <c r="AE136" s="121">
        <v>2.5999999999999996</v>
      </c>
      <c r="AF136" s="128"/>
      <c r="AG136" s="128"/>
      <c r="AH136" s="128"/>
      <c r="AI136" s="128"/>
    </row>
    <row r="137" spans="1:35" ht="12.75" customHeight="1" x14ac:dyDescent="0.35">
      <c r="A137" s="64"/>
      <c r="B137" s="62">
        <f>IFERROR(INDEX(Cenník[[Názov]:[KódN]],MATCH(C137,Cenník[Názov],0),2),0)</f>
        <v>3240</v>
      </c>
      <c r="C137" s="134" t="s">
        <v>136</v>
      </c>
      <c r="D137" s="141">
        <v>4</v>
      </c>
      <c r="E137" s="136">
        <f>IFERROR(INDEX(Cenník[[Názov]:[JC]],MATCH(C137,Cenník[Názov],0),3),0)</f>
        <v>0.44</v>
      </c>
      <c r="F137" s="137">
        <f t="shared" si="9"/>
        <v>1.76</v>
      </c>
      <c r="G137" s="129"/>
      <c r="H137" s="165" t="str">
        <f>$K$45</f>
        <v>4.ročník</v>
      </c>
      <c r="I137" s="164">
        <f>K84</f>
        <v>0</v>
      </c>
      <c r="J137" s="248">
        <f>K83</f>
        <v>0</v>
      </c>
      <c r="K137" s="249"/>
      <c r="L137" s="249"/>
      <c r="M137" s="158"/>
      <c r="N137" s="161" t="s">
        <v>581</v>
      </c>
      <c r="O137" s="219"/>
      <c r="P137" s="219"/>
      <c r="Q137" s="219"/>
      <c r="R137" s="219"/>
      <c r="S137" s="145"/>
      <c r="T137" s="115"/>
      <c r="U137" s="128"/>
      <c r="V137" s="128"/>
      <c r="W137" s="128"/>
      <c r="X137" s="115"/>
      <c r="Y137" s="128"/>
      <c r="Z137" s="128"/>
      <c r="AA137" s="128"/>
      <c r="AB137" s="115"/>
      <c r="AC137" s="128"/>
      <c r="AD137" s="128"/>
      <c r="AE137" s="128"/>
      <c r="AF137" s="128"/>
      <c r="AG137" s="128"/>
      <c r="AH137" s="128"/>
      <c r="AI137" s="128"/>
    </row>
    <row r="138" spans="1:35" ht="12.75" customHeight="1" x14ac:dyDescent="0.35">
      <c r="A138" s="64"/>
      <c r="B138" s="62">
        <f>IFERROR(INDEX(Cenník[[Názov]:[KódN]],MATCH(C138,Cenník[Názov],0),2),0)</f>
        <v>3270</v>
      </c>
      <c r="C138" s="134" t="s">
        <v>146</v>
      </c>
      <c r="D138" s="141">
        <v>1</v>
      </c>
      <c r="E138" s="136">
        <f>IFERROR(INDEX(Cenník[[Názov]:[JC]],MATCH(C138,Cenník[Názov],0),3),0)</f>
        <v>0.24</v>
      </c>
      <c r="F138" s="137">
        <f t="shared" si="9"/>
        <v>0.24</v>
      </c>
      <c r="G138" s="129"/>
      <c r="H138" s="165" t="str">
        <f>$Q$45</f>
        <v>5.ročník</v>
      </c>
      <c r="I138" s="164">
        <f>Q84</f>
        <v>0</v>
      </c>
      <c r="J138" s="248">
        <f>Q83</f>
        <v>0</v>
      </c>
      <c r="K138" s="249"/>
      <c r="L138" s="249"/>
      <c r="M138" s="158"/>
      <c r="N138" s="161" t="s">
        <v>582</v>
      </c>
      <c r="O138" s="232"/>
      <c r="P138" s="232"/>
      <c r="Q138" s="232"/>
      <c r="R138" s="232"/>
      <c r="S138" s="145"/>
      <c r="T138" s="115"/>
      <c r="U138" s="128"/>
      <c r="V138" s="128"/>
      <c r="W138" s="128"/>
      <c r="X138" s="115"/>
      <c r="Y138" s="128"/>
      <c r="Z138" s="128"/>
      <c r="AA138" s="128"/>
      <c r="AB138" s="115"/>
      <c r="AC138" s="128"/>
      <c r="AD138" s="128"/>
      <c r="AE138" s="128"/>
      <c r="AF138" s="128"/>
      <c r="AG138" s="128"/>
      <c r="AH138" s="128"/>
      <c r="AI138" s="128"/>
    </row>
    <row r="139" spans="1:35" ht="12.75" customHeight="1" x14ac:dyDescent="0.35">
      <c r="A139" s="64"/>
      <c r="B139" s="62">
        <f>IFERROR(INDEX(Cenník[[Názov]:[KódN]],MATCH(C139,Cenník[Názov],0),2),0)</f>
        <v>3365</v>
      </c>
      <c r="C139" s="134" t="s">
        <v>117</v>
      </c>
      <c r="D139" s="141">
        <v>1</v>
      </c>
      <c r="E139" s="136">
        <f>IFERROR(INDEX(Cenník[[Názov]:[JC]],MATCH(C139,Cenník[Názov],0),3),0)</f>
        <v>0.62</v>
      </c>
      <c r="F139" s="137">
        <f t="shared" si="9"/>
        <v>0.62</v>
      </c>
      <c r="G139" s="129"/>
      <c r="H139" s="165" t="str">
        <f>$E$87</f>
        <v>6.ročník</v>
      </c>
      <c r="I139" s="164">
        <f>E126</f>
        <v>0</v>
      </c>
      <c r="J139" s="248">
        <f>E125</f>
        <v>0</v>
      </c>
      <c r="K139" s="249"/>
      <c r="L139" s="249"/>
      <c r="M139" s="158"/>
      <c r="N139" s="107"/>
      <c r="O139" s="107"/>
      <c r="P139" s="107"/>
      <c r="Q139" s="107"/>
      <c r="R139" s="107"/>
      <c r="S139" s="145"/>
      <c r="T139" s="115"/>
      <c r="U139" s="115"/>
      <c r="V139" s="115"/>
      <c r="W139" s="115"/>
      <c r="X139" s="115"/>
      <c r="Y139" s="128"/>
      <c r="Z139" s="128"/>
      <c r="AA139" s="128"/>
      <c r="AB139" s="115"/>
      <c r="AC139" s="128"/>
      <c r="AD139" s="128"/>
      <c r="AE139" s="128"/>
      <c r="AF139" s="128"/>
      <c r="AG139" s="128"/>
      <c r="AH139" s="128"/>
      <c r="AI139" s="128"/>
    </row>
    <row r="140" spans="1:35" ht="12.75" customHeight="1" x14ac:dyDescent="0.35">
      <c r="A140" s="64"/>
      <c r="B140" s="62">
        <f>IFERROR(INDEX(Cenník[[Názov]:[KódN]],MATCH(C140,Cenník[Názov],0),2),0)</f>
        <v>3360</v>
      </c>
      <c r="C140" s="155" t="s">
        <v>115</v>
      </c>
      <c r="D140" s="141">
        <v>1</v>
      </c>
      <c r="E140" s="136">
        <f>IFERROR(INDEX(Cenník[[Názov]:[JC]],MATCH(C140,Cenník[Názov],0),3),0)</f>
        <v>0.62</v>
      </c>
      <c r="F140" s="137">
        <f t="shared" si="9"/>
        <v>0.62</v>
      </c>
      <c r="G140" s="129"/>
      <c r="H140" s="165" t="str">
        <f>$K$87</f>
        <v>7.ročník</v>
      </c>
      <c r="I140" s="164">
        <f>K126</f>
        <v>0</v>
      </c>
      <c r="J140" s="248">
        <f>K125</f>
        <v>0</v>
      </c>
      <c r="K140" s="249"/>
      <c r="L140" s="249"/>
      <c r="M140" s="158"/>
      <c r="N140" s="145"/>
      <c r="O140" s="145"/>
      <c r="P140" s="145"/>
      <c r="Q140" s="145"/>
      <c r="R140" s="145"/>
      <c r="S140" s="145"/>
      <c r="T140" s="115"/>
      <c r="U140" s="115"/>
      <c r="V140" s="115"/>
      <c r="W140" s="115"/>
      <c r="X140" s="115"/>
      <c r="Y140" s="128"/>
      <c r="Z140" s="128"/>
      <c r="AA140" s="128"/>
      <c r="AB140" s="115"/>
      <c r="AC140" s="128"/>
      <c r="AD140" s="128"/>
      <c r="AE140" s="128"/>
      <c r="AF140" s="128"/>
      <c r="AG140" s="128"/>
      <c r="AH140" s="128"/>
      <c r="AI140" s="128"/>
    </row>
    <row r="141" spans="1:35" ht="12.75" customHeight="1" x14ac:dyDescent="0.35">
      <c r="A141" s="64"/>
      <c r="B141" s="62">
        <f>IFERROR(INDEX(Cenník[[Názov]:[KódN]],MATCH(C141,Cenník[Názov],0),2),0)</f>
        <v>3370</v>
      </c>
      <c r="C141" s="155" t="s">
        <v>119</v>
      </c>
      <c r="D141" s="141">
        <v>1</v>
      </c>
      <c r="E141" s="136">
        <f>IFERROR(INDEX(Cenník[[Názov]:[JC]],MATCH(C141,Cenník[Názov],0),3),0)</f>
        <v>0.62</v>
      </c>
      <c r="F141" s="137">
        <f t="shared" si="9"/>
        <v>0.62</v>
      </c>
      <c r="G141" s="129"/>
      <c r="H141" s="163" t="str">
        <f>$Q$87</f>
        <v>8.ročník</v>
      </c>
      <c r="I141" s="164">
        <f>Q126</f>
        <v>0</v>
      </c>
      <c r="J141" s="248">
        <f>Q125</f>
        <v>0</v>
      </c>
      <c r="K141" s="249"/>
      <c r="L141" s="249"/>
      <c r="M141" s="158"/>
      <c r="N141" s="247" t="s">
        <v>583</v>
      </c>
      <c r="O141" s="247"/>
      <c r="P141" s="247"/>
      <c r="Q141" s="247"/>
      <c r="R141" s="247"/>
      <c r="S141" s="167"/>
      <c r="T141" s="115"/>
      <c r="U141" s="115"/>
      <c r="V141" s="115"/>
      <c r="W141" s="115"/>
      <c r="X141" s="115"/>
      <c r="Y141" s="128"/>
      <c r="Z141" s="128"/>
      <c r="AA141" s="128"/>
      <c r="AB141" s="115"/>
      <c r="AC141" s="128"/>
      <c r="AD141" s="128"/>
      <c r="AE141" s="128"/>
      <c r="AF141" s="128"/>
      <c r="AG141" s="128"/>
      <c r="AH141" s="128"/>
      <c r="AI141" s="128"/>
    </row>
    <row r="142" spans="1:35" ht="12.75" customHeight="1" x14ac:dyDescent="0.35">
      <c r="A142" s="64"/>
      <c r="B142" s="62">
        <f>IFERROR(INDEX(Cenník[[Názov]:[KódN]],MATCH(C142,Cenník[Názov],0),2),0)</f>
        <v>3325</v>
      </c>
      <c r="C142" s="155" t="s">
        <v>206</v>
      </c>
      <c r="D142" s="141">
        <v>1</v>
      </c>
      <c r="E142" s="136">
        <f>IFERROR(INDEX(Cenník[[Názov]:[JC]],MATCH(C142,Cenník[Názov],0),3),0)</f>
        <v>1.86</v>
      </c>
      <c r="F142" s="137">
        <f t="shared" si="9"/>
        <v>1.86</v>
      </c>
      <c r="G142" s="129"/>
      <c r="H142" s="168" t="str">
        <f>$E$129</f>
        <v>9.ročník</v>
      </c>
      <c r="I142" s="169">
        <f>E168</f>
        <v>0</v>
      </c>
      <c r="J142" s="250">
        <f>E167</f>
        <v>0</v>
      </c>
      <c r="K142" s="251"/>
      <c r="L142" s="251"/>
      <c r="M142" s="158"/>
      <c r="N142" s="170" t="s">
        <v>572</v>
      </c>
      <c r="O142" s="186"/>
      <c r="P142" s="187"/>
      <c r="Q142" s="187"/>
      <c r="R142" s="188"/>
      <c r="S142" s="145"/>
      <c r="T142" s="115"/>
      <c r="U142" s="115"/>
      <c r="V142" s="115"/>
      <c r="W142" s="115"/>
      <c r="X142" s="115"/>
      <c r="Y142" s="128"/>
      <c r="Z142" s="128"/>
      <c r="AA142" s="128"/>
      <c r="AB142" s="115"/>
      <c r="AC142" s="128"/>
      <c r="AD142" s="128"/>
      <c r="AE142" s="128"/>
      <c r="AF142" s="128"/>
      <c r="AG142" s="128"/>
      <c r="AH142" s="128"/>
      <c r="AI142" s="128"/>
    </row>
    <row r="143" spans="1:35" ht="12.75" customHeight="1" x14ac:dyDescent="0.35">
      <c r="A143" s="64"/>
      <c r="B143" s="62">
        <f>IFERROR(INDEX(Cenník[[Názov]:[KódN]],MATCH(C143,Cenník[Názov],0),2),0)</f>
        <v>3330</v>
      </c>
      <c r="C143" s="155" t="s">
        <v>208</v>
      </c>
      <c r="D143" s="141">
        <v>2</v>
      </c>
      <c r="E143" s="136">
        <f>IFERROR(INDEX(Cenník[[Názov]:[JC]],MATCH(C143,Cenník[Názov],0),3),0)</f>
        <v>1.1000000000000001</v>
      </c>
      <c r="F143" s="137">
        <f t="shared" si="9"/>
        <v>2.2000000000000002</v>
      </c>
      <c r="G143" s="129"/>
      <c r="H143" s="171" t="s">
        <v>584</v>
      </c>
      <c r="I143" s="172">
        <f>SUM(I133:I142)</f>
        <v>0</v>
      </c>
      <c r="J143" s="252">
        <f>SUM(J133:L142)</f>
        <v>0</v>
      </c>
      <c r="K143" s="253"/>
      <c r="L143" s="253"/>
      <c r="M143" s="167"/>
      <c r="N143" s="161" t="s">
        <v>575</v>
      </c>
      <c r="O143" s="186"/>
      <c r="P143" s="187"/>
      <c r="Q143" s="187"/>
      <c r="R143" s="188"/>
      <c r="S143" s="145"/>
      <c r="T143" s="115"/>
      <c r="U143" s="115"/>
      <c r="V143" s="115"/>
      <c r="W143" s="115"/>
      <c r="X143" s="115"/>
      <c r="Y143" s="128"/>
      <c r="Z143" s="128"/>
      <c r="AA143" s="128"/>
      <c r="AB143" s="115"/>
      <c r="AC143" s="128"/>
      <c r="AD143" s="128"/>
      <c r="AE143" s="128"/>
      <c r="AF143" s="128"/>
      <c r="AG143" s="128"/>
      <c r="AH143" s="128"/>
      <c r="AI143" s="128"/>
    </row>
    <row r="144" spans="1:35" ht="12.75" customHeight="1" x14ac:dyDescent="0.35">
      <c r="A144" s="64"/>
      <c r="B144" s="62">
        <f>IFERROR(INDEX(Cenník[[Názov]:[KódN]],MATCH(C144,Cenník[Názov],0),2),0)</f>
        <v>3820</v>
      </c>
      <c r="C144" s="134" t="s">
        <v>265</v>
      </c>
      <c r="D144" s="141">
        <v>1</v>
      </c>
      <c r="E144" s="136">
        <f>IFERROR(INDEX(Cenník[[Názov]:[JC]],MATCH(C144,Cenník[Názov],0),3),0)</f>
        <v>1.86</v>
      </c>
      <c r="F144" s="137">
        <f t="shared" si="9"/>
        <v>1.86</v>
      </c>
      <c r="G144" s="129"/>
      <c r="H144" s="145"/>
      <c r="I144" s="145"/>
      <c r="J144" s="145"/>
      <c r="K144" s="145"/>
      <c r="L144" s="145"/>
      <c r="M144" s="107"/>
      <c r="N144" s="161" t="s">
        <v>576</v>
      </c>
      <c r="O144" s="186"/>
      <c r="P144" s="187"/>
      <c r="Q144" s="187"/>
      <c r="R144" s="188"/>
      <c r="S144" s="145"/>
      <c r="T144" s="115"/>
      <c r="U144" s="115"/>
      <c r="V144" s="115"/>
      <c r="W144" s="115"/>
      <c r="X144" s="115"/>
      <c r="Y144" s="128"/>
      <c r="Z144" s="128"/>
      <c r="AA144" s="128"/>
      <c r="AB144" s="115"/>
      <c r="AC144" s="128"/>
      <c r="AD144" s="128"/>
      <c r="AE144" s="128"/>
      <c r="AF144" s="128"/>
      <c r="AG144" s="128"/>
      <c r="AH144" s="128"/>
      <c r="AI144" s="128"/>
    </row>
    <row r="145" spans="1:35" ht="12.75" customHeight="1" x14ac:dyDescent="0.35">
      <c r="A145" s="64"/>
      <c r="B145" s="62">
        <f>IFERROR(INDEX(Cenník[[Názov]:[KódN]],MATCH(C145,Cenník[Názov],0),2),0)</f>
        <v>4033</v>
      </c>
      <c r="C145" s="134" t="s">
        <v>412</v>
      </c>
      <c r="D145" s="141">
        <v>3</v>
      </c>
      <c r="E145" s="136">
        <f>IFERROR(INDEX(Cenník[[Názov]:[JC]],MATCH(C145,Cenník[Názov],0),3),0)</f>
        <v>0.32</v>
      </c>
      <c r="F145" s="137">
        <f t="shared" si="9"/>
        <v>0.96</v>
      </c>
      <c r="G145" s="173"/>
      <c r="H145" s="254" t="s">
        <v>585</v>
      </c>
      <c r="I145" s="254"/>
      <c r="J145" s="254"/>
      <c r="K145" s="254"/>
      <c r="L145" s="254"/>
      <c r="M145" s="107"/>
      <c r="N145" s="161" t="s">
        <v>577</v>
      </c>
      <c r="O145" s="235"/>
      <c r="P145" s="236"/>
      <c r="Q145" s="236"/>
      <c r="R145" s="237"/>
      <c r="S145" s="145"/>
      <c r="T145" s="115"/>
      <c r="U145" s="115"/>
      <c r="V145" s="115"/>
      <c r="W145" s="115"/>
      <c r="X145" s="115"/>
      <c r="Y145" s="128"/>
      <c r="Z145" s="128"/>
      <c r="AA145" s="128"/>
      <c r="AB145" s="115"/>
      <c r="AC145" s="128"/>
      <c r="AD145" s="128"/>
      <c r="AE145" s="128"/>
      <c r="AF145" s="128"/>
      <c r="AG145" s="128"/>
      <c r="AH145" s="128"/>
      <c r="AI145" s="128"/>
    </row>
    <row r="146" spans="1:35" ht="12.75" customHeight="1" x14ac:dyDescent="0.35">
      <c r="A146" s="64"/>
      <c r="B146" s="62">
        <f>IFERROR(INDEX(Cenník[[Názov]:[KódN]],MATCH(C146,Cenník[Názov],0),2),0)</f>
        <v>4011</v>
      </c>
      <c r="C146" s="134" t="s">
        <v>390</v>
      </c>
      <c r="D146" s="141">
        <v>1</v>
      </c>
      <c r="E146" s="136">
        <f>IFERROR(INDEX(Cenník[[Názov]:[JC]],MATCH(C146,Cenník[Názov],0),3),0)</f>
        <v>0.12</v>
      </c>
      <c r="F146" s="137">
        <f t="shared" si="9"/>
        <v>0.12</v>
      </c>
      <c r="G146" s="173"/>
      <c r="H146" s="255" t="s">
        <v>586</v>
      </c>
      <c r="I146" s="255"/>
      <c r="J146" s="255"/>
      <c r="K146" s="255"/>
      <c r="L146" s="255"/>
      <c r="M146" s="145"/>
      <c r="N146" s="161" t="s">
        <v>582</v>
      </c>
      <c r="O146" s="232"/>
      <c r="P146" s="232"/>
      <c r="Q146" s="232"/>
      <c r="R146" s="232"/>
      <c r="S146" s="145"/>
      <c r="T146" s="128"/>
      <c r="U146" s="115"/>
      <c r="V146" s="115"/>
      <c r="W146" s="115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</row>
    <row r="147" spans="1:35" ht="12.75" customHeight="1" x14ac:dyDescent="0.35">
      <c r="A147" s="64"/>
      <c r="B147" s="62">
        <f>IFERROR(INDEX(Cenník[[Názov]:[KódN]],MATCH(C147,Cenník[Názov],0),2),0)</f>
        <v>3880</v>
      </c>
      <c r="C147" s="134" t="s">
        <v>105</v>
      </c>
      <c r="D147" s="141">
        <v>1</v>
      </c>
      <c r="E147" s="136">
        <f>IFERROR(INDEX(Cenník[[Názov]:[JC]],MATCH(C147,Cenník[Názov],0),3),0)</f>
        <v>0.16</v>
      </c>
      <c r="F147" s="137">
        <f t="shared" si="9"/>
        <v>0.16</v>
      </c>
      <c r="G147" s="173"/>
      <c r="H147" s="163" t="s">
        <v>10</v>
      </c>
      <c r="I147" s="84" t="s">
        <v>587</v>
      </c>
      <c r="J147" s="210" t="s">
        <v>588</v>
      </c>
      <c r="K147" s="211"/>
      <c r="L147" s="212"/>
      <c r="M147" s="145"/>
      <c r="N147" s="145"/>
      <c r="O147" s="145"/>
      <c r="P147" s="145"/>
      <c r="Q147" s="145"/>
      <c r="R147" s="145"/>
      <c r="S147" s="145"/>
      <c r="T147" s="128"/>
      <c r="U147" s="115"/>
      <c r="V147" s="115"/>
      <c r="W147" s="115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</row>
    <row r="148" spans="1:35" ht="12.75" customHeight="1" x14ac:dyDescent="0.35">
      <c r="A148" s="64"/>
      <c r="B148" s="62">
        <f>IFERROR(INDEX(Cenník[[Názov]:[KódN]],MATCH(C148,Cenník[Názov],0),2),0)</f>
        <v>3885</v>
      </c>
      <c r="C148" s="134" t="s">
        <v>107</v>
      </c>
      <c r="D148" s="141">
        <v>1</v>
      </c>
      <c r="E148" s="136">
        <f>IFERROR(INDEX(Cenník[[Názov]:[JC]],MATCH(C148,Cenník[Názov],0),3),0)</f>
        <v>0.16</v>
      </c>
      <c r="F148" s="137">
        <f t="shared" si="9"/>
        <v>0.16</v>
      </c>
      <c r="G148" s="174"/>
      <c r="H148" s="85" t="str">
        <f>$E$3</f>
        <v>MŠ</v>
      </c>
      <c r="I148" s="85">
        <f>$E$40</f>
        <v>16.599999999999998</v>
      </c>
      <c r="J148" s="204"/>
      <c r="K148" s="205"/>
      <c r="L148" s="206"/>
      <c r="M148" s="145"/>
      <c r="N148" s="243" t="s">
        <v>589</v>
      </c>
      <c r="O148" s="243"/>
      <c r="P148" s="243"/>
      <c r="Q148" s="243"/>
      <c r="R148" s="243"/>
      <c r="S148" s="145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</row>
    <row r="149" spans="1:35" ht="12.75" customHeight="1" x14ac:dyDescent="0.35">
      <c r="A149" s="64"/>
      <c r="B149" s="62">
        <f>IFERROR(INDEX(Cenník[[Názov]:[KódN]],MATCH(C149,Cenník[Názov],0),2),0)</f>
        <v>3911</v>
      </c>
      <c r="C149" s="134" t="s">
        <v>167</v>
      </c>
      <c r="D149" s="141">
        <v>1</v>
      </c>
      <c r="E149" s="136">
        <f>IFERROR(INDEX(Cenník[[Názov]:[JC]],MATCH(C149,Cenník[Názov],0),3),0)</f>
        <v>0.28000000000000003</v>
      </c>
      <c r="F149" s="137">
        <f t="shared" si="9"/>
        <v>0.28000000000000003</v>
      </c>
      <c r="G149" s="174"/>
      <c r="H149" s="85" t="str">
        <f>$K$3</f>
        <v>1.ročník</v>
      </c>
      <c r="I149" s="85">
        <f>$K$40</f>
        <v>16.600000000000001</v>
      </c>
      <c r="J149" s="204"/>
      <c r="K149" s="205"/>
      <c r="L149" s="206"/>
      <c r="M149" s="145"/>
      <c r="N149" s="244" t="s">
        <v>590</v>
      </c>
      <c r="O149" s="245"/>
      <c r="P149" s="245"/>
      <c r="Q149" s="245"/>
      <c r="R149" s="246"/>
      <c r="S149" s="145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</row>
    <row r="150" spans="1:35" ht="12.75" customHeight="1" x14ac:dyDescent="0.35">
      <c r="A150" s="64"/>
      <c r="B150" s="62">
        <f>IFERROR(INDEX(Cenník[[Názov]:[KódN]],MATCH(C150,Cenník[Názov],0),2),0)</f>
        <v>3877</v>
      </c>
      <c r="C150" s="134" t="s">
        <v>330</v>
      </c>
      <c r="D150" s="141">
        <v>1</v>
      </c>
      <c r="E150" s="136">
        <f>IFERROR(INDEX(Cenník[[Názov]:[JC]],MATCH(C150,Cenník[Názov],0),3),0)</f>
        <v>1.75</v>
      </c>
      <c r="F150" s="137">
        <f t="shared" si="9"/>
        <v>1.75</v>
      </c>
      <c r="G150" s="174"/>
      <c r="H150" s="85" t="str">
        <f>$Q$3</f>
        <v>2.ročník</v>
      </c>
      <c r="I150" s="85">
        <f>$Q$40</f>
        <v>16.599999999999998</v>
      </c>
      <c r="J150" s="204"/>
      <c r="K150" s="205"/>
      <c r="L150" s="206"/>
      <c r="M150" s="145"/>
      <c r="N150" s="243" t="s">
        <v>591</v>
      </c>
      <c r="O150" s="243"/>
      <c r="P150" s="243"/>
      <c r="Q150" s="243"/>
      <c r="R150" s="243"/>
      <c r="S150" s="145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</row>
    <row r="151" spans="1:35" ht="12.75" customHeight="1" x14ac:dyDescent="0.35">
      <c r="A151" s="64"/>
      <c r="B151" s="62">
        <f>IFERROR(INDEX(Cenník[[Názov]:[KódN]],MATCH(C151,Cenník[Názov],0),2),0)</f>
        <v>0</v>
      </c>
      <c r="C151" s="134"/>
      <c r="D151" s="141"/>
      <c r="E151" s="136">
        <f>IFERROR(INDEX(Cenník[[Názov]:[JC]],MATCH(C151,Cenník[Názov],0),3),0)</f>
        <v>0</v>
      </c>
      <c r="F151" s="137">
        <f t="shared" si="9"/>
        <v>0</v>
      </c>
      <c r="G151" s="173"/>
      <c r="H151" s="85" t="str">
        <f>$E$45</f>
        <v>3.ročník</v>
      </c>
      <c r="I151" s="85">
        <f>$E$82</f>
        <v>16.600000000000001</v>
      </c>
      <c r="J151" s="204"/>
      <c r="K151" s="205"/>
      <c r="L151" s="206"/>
      <c r="M151" s="107"/>
      <c r="N151" s="220" t="s">
        <v>592</v>
      </c>
      <c r="O151" s="221"/>
      <c r="P151" s="221"/>
      <c r="Q151" s="221"/>
      <c r="R151" s="222"/>
      <c r="S151" s="145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</row>
    <row r="152" spans="1:35" ht="12.75" customHeight="1" x14ac:dyDescent="0.35">
      <c r="A152" s="64"/>
      <c r="B152" s="62">
        <f>IFERROR(INDEX(Cenník[[Názov]:[KódN]],MATCH(C152,Cenník[Názov],0),2),0)</f>
        <v>0</v>
      </c>
      <c r="C152" s="134"/>
      <c r="D152" s="141"/>
      <c r="E152" s="136">
        <f>IFERROR(INDEX(Cenník[[Názov]:[JC]],MATCH(C152,Cenník[Názov],0),3),0)</f>
        <v>0</v>
      </c>
      <c r="F152" s="137">
        <f t="shared" si="9"/>
        <v>0</v>
      </c>
      <c r="G152" s="173"/>
      <c r="H152" s="85" t="str">
        <f>$K$45</f>
        <v>4.ročník</v>
      </c>
      <c r="I152" s="85">
        <f>$K$82</f>
        <v>16.600000000000001</v>
      </c>
      <c r="J152" s="204"/>
      <c r="K152" s="205"/>
      <c r="L152" s="206"/>
      <c r="M152" s="107"/>
      <c r="N152" s="243" t="s">
        <v>593</v>
      </c>
      <c r="O152" s="243"/>
      <c r="P152" s="243"/>
      <c r="Q152" s="243"/>
      <c r="R152" s="243"/>
      <c r="S152" s="145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</row>
    <row r="153" spans="1:35" ht="12.75" customHeight="1" x14ac:dyDescent="0.35">
      <c r="A153" s="64"/>
      <c r="B153" s="62">
        <f>IFERROR(INDEX(Cenník[[Názov]:[KódN]],MATCH(C153,Cenník[Názov],0),2),0)</f>
        <v>0</v>
      </c>
      <c r="C153" s="134"/>
      <c r="D153" s="141"/>
      <c r="E153" s="136">
        <f>IFERROR(INDEX(Cenník[[Názov]:[JC]],MATCH(C153,Cenník[Názov],0),3),0)</f>
        <v>0</v>
      </c>
      <c r="F153" s="137">
        <f t="shared" si="9"/>
        <v>0</v>
      </c>
      <c r="G153" s="173"/>
      <c r="H153" s="85" t="str">
        <f>$Q$45</f>
        <v>5.ročník</v>
      </c>
      <c r="I153" s="85">
        <f>$Q$82</f>
        <v>16.599999999999998</v>
      </c>
      <c r="J153" s="204"/>
      <c r="K153" s="205"/>
      <c r="L153" s="206"/>
      <c r="M153" s="107"/>
      <c r="N153" s="220" t="s">
        <v>594</v>
      </c>
      <c r="O153" s="221"/>
      <c r="P153" s="221"/>
      <c r="Q153" s="221"/>
      <c r="R153" s="222"/>
      <c r="S153" s="145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</row>
    <row r="154" spans="1:35" ht="12.75" customHeight="1" x14ac:dyDescent="0.35">
      <c r="A154" s="64"/>
      <c r="B154" s="62">
        <f>IFERROR(INDEX(Cenník[[Názov]:[KódN]],MATCH(C154,Cenník[Názov],0),2),0)</f>
        <v>0</v>
      </c>
      <c r="C154" s="134"/>
      <c r="D154" s="141"/>
      <c r="E154" s="136">
        <f>IFERROR(INDEX(Cenník[[Názov]:[JC]],MATCH(C154,Cenník[Názov],0),3),0)</f>
        <v>0</v>
      </c>
      <c r="F154" s="137">
        <f t="shared" si="9"/>
        <v>0</v>
      </c>
      <c r="G154" s="173"/>
      <c r="H154" s="85" t="str">
        <f>$E$87</f>
        <v>6.ročník</v>
      </c>
      <c r="I154" s="85">
        <f>$E$124</f>
        <v>16.599999999999998</v>
      </c>
      <c r="J154" s="204"/>
      <c r="K154" s="205"/>
      <c r="L154" s="206"/>
      <c r="M154" s="107"/>
      <c r="N154" s="107"/>
      <c r="O154" s="107"/>
      <c r="P154" s="107"/>
      <c r="Q154" s="107"/>
      <c r="R154" s="107"/>
      <c r="S154" s="145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</row>
    <row r="155" spans="1:35" ht="12.75" customHeight="1" x14ac:dyDescent="0.35">
      <c r="A155" s="64"/>
      <c r="B155" s="62">
        <f>IFERROR(INDEX(Cenník[[Názov]:[KódN]],MATCH(C155,Cenník[Názov],0),2),0)</f>
        <v>0</v>
      </c>
      <c r="C155" s="134"/>
      <c r="D155" s="141"/>
      <c r="E155" s="136">
        <f>IFERROR(INDEX(Cenník[[Názov]:[JC]],MATCH(C155,Cenník[Názov],0),3),0)</f>
        <v>0</v>
      </c>
      <c r="F155" s="137">
        <f t="shared" si="9"/>
        <v>0</v>
      </c>
      <c r="G155" s="173"/>
      <c r="H155" s="85" t="str">
        <f>$K$87</f>
        <v>7.ročník</v>
      </c>
      <c r="I155" s="85">
        <f>$K$124</f>
        <v>16.599999999999998</v>
      </c>
      <c r="J155" s="204"/>
      <c r="K155" s="205"/>
      <c r="L155" s="206"/>
      <c r="M155" s="107"/>
      <c r="N155" s="241" t="s">
        <v>595</v>
      </c>
      <c r="O155" s="242"/>
      <c r="P155" s="238"/>
      <c r="Q155" s="239"/>
      <c r="R155" s="240"/>
      <c r="S155" s="145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</row>
    <row r="156" spans="1:35" ht="12.75" customHeight="1" x14ac:dyDescent="0.35">
      <c r="A156" s="64"/>
      <c r="B156" s="62">
        <f>IFERROR(INDEX(Cenník[[Názov]:[KódN]],MATCH(C156,Cenník[Názov],0),2),0)</f>
        <v>0</v>
      </c>
      <c r="C156" s="134"/>
      <c r="D156" s="141"/>
      <c r="E156" s="136">
        <f>IFERROR(INDEX(Cenník[[Názov]:[JC]],MATCH(C156,Cenník[Názov],0),3),0)</f>
        <v>0</v>
      </c>
      <c r="F156" s="137">
        <f t="shared" si="9"/>
        <v>0</v>
      </c>
      <c r="G156" s="173"/>
      <c r="H156" s="85" t="str">
        <f>$Q$87</f>
        <v>8.ročník</v>
      </c>
      <c r="I156" s="85">
        <f>$Q$124</f>
        <v>16.599999999999998</v>
      </c>
      <c r="J156" s="204"/>
      <c r="K156" s="205"/>
      <c r="L156" s="206"/>
      <c r="M156" s="107"/>
      <c r="N156" s="107"/>
      <c r="O156" s="107"/>
      <c r="P156" s="107"/>
      <c r="Q156" s="107"/>
      <c r="R156" s="107"/>
      <c r="S156" s="145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</row>
    <row r="157" spans="1:35" ht="12.75" customHeight="1" x14ac:dyDescent="0.35">
      <c r="A157" s="64"/>
      <c r="B157" s="62">
        <f>IFERROR(INDEX(Cenník[[Názov]:[KódN]],MATCH(C157,Cenník[Názov],0),2),0)</f>
        <v>0</v>
      </c>
      <c r="C157" s="134"/>
      <c r="D157" s="141"/>
      <c r="E157" s="136">
        <f>IFERROR(INDEX(Cenník[[Názov]:[JC]],MATCH(C157,Cenník[Názov],0),3),0)</f>
        <v>0</v>
      </c>
      <c r="F157" s="137">
        <f t="shared" si="9"/>
        <v>0</v>
      </c>
      <c r="G157" s="173"/>
      <c r="H157" s="85" t="str">
        <f>$E$129</f>
        <v>9.ročník</v>
      </c>
      <c r="I157" s="85">
        <f>$E$166</f>
        <v>16.599999999999998</v>
      </c>
      <c r="J157" s="204"/>
      <c r="K157" s="205"/>
      <c r="L157" s="206"/>
      <c r="M157" s="107"/>
      <c r="N157" s="175" t="s">
        <v>596</v>
      </c>
      <c r="O157" s="175"/>
      <c r="P157" s="175"/>
      <c r="Q157" s="175"/>
      <c r="R157" s="175"/>
      <c r="S157" s="145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</row>
    <row r="158" spans="1:35" ht="12.75" customHeight="1" x14ac:dyDescent="0.35">
      <c r="A158" s="64"/>
      <c r="B158" s="62">
        <f>IFERROR(INDEX(Cenník[[Názov]:[KódN]],MATCH(C158,Cenník[Názov],0),2),0)</f>
        <v>0</v>
      </c>
      <c r="C158" s="134"/>
      <c r="D158" s="141"/>
      <c r="E158" s="136">
        <f>IFERROR(INDEX(Cenník[[Názov]:[JC]],MATCH(C158,Cenník[Názov],0),3),0)</f>
        <v>0</v>
      </c>
      <c r="F158" s="137">
        <f t="shared" si="9"/>
        <v>0</v>
      </c>
      <c r="G158" s="173"/>
      <c r="H158" s="207" t="s">
        <v>597</v>
      </c>
      <c r="I158" s="208"/>
      <c r="J158" s="209">
        <f>SUM(J148:L157)</f>
        <v>0</v>
      </c>
      <c r="K158" s="209"/>
      <c r="L158" s="209"/>
      <c r="M158" s="107"/>
      <c r="N158" s="159" t="s">
        <v>598</v>
      </c>
      <c r="O158" s="186"/>
      <c r="P158" s="187"/>
      <c r="Q158" s="187"/>
      <c r="R158" s="188"/>
      <c r="S158" s="145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</row>
    <row r="159" spans="1:35" ht="12.75" customHeight="1" x14ac:dyDescent="0.35">
      <c r="A159" s="64"/>
      <c r="B159" s="62">
        <f>IFERROR(INDEX(Cenník[[Názov]:[KódN]],MATCH(C159,Cenník[Názov],0),2),0)</f>
        <v>0</v>
      </c>
      <c r="C159" s="134"/>
      <c r="D159" s="141"/>
      <c r="E159" s="136">
        <f>IFERROR(INDEX(Cenník[[Názov]:[JC]],MATCH(C159,Cenník[Názov],0),3),0)</f>
        <v>0</v>
      </c>
      <c r="F159" s="137">
        <f t="shared" si="9"/>
        <v>0</v>
      </c>
      <c r="G159" s="173"/>
      <c r="H159" s="197" t="s">
        <v>599</v>
      </c>
      <c r="I159" s="198"/>
      <c r="J159" s="199"/>
      <c r="K159" s="200"/>
      <c r="L159" s="201"/>
      <c r="M159" s="107"/>
      <c r="N159" s="161" t="s">
        <v>582</v>
      </c>
      <c r="O159" s="189"/>
      <c r="P159" s="190"/>
      <c r="Q159" s="190"/>
      <c r="R159" s="191"/>
      <c r="S159" s="145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</row>
    <row r="160" spans="1:35" ht="12.75" customHeight="1" x14ac:dyDescent="0.35">
      <c r="A160" s="64"/>
      <c r="B160" s="62">
        <f>IFERROR(INDEX(Cenník[[Názov]:[KódN]],MATCH(C160,Cenník[Názov],0),2),0)</f>
        <v>0</v>
      </c>
      <c r="C160" s="134"/>
      <c r="D160" s="141"/>
      <c r="E160" s="136">
        <f>IFERROR(INDEX(Cenník[[Názov]:[JC]],MATCH(C160,Cenník[Názov],0),3),0)</f>
        <v>0</v>
      </c>
      <c r="F160" s="137">
        <f t="shared" si="9"/>
        <v>0</v>
      </c>
      <c r="G160" s="173"/>
      <c r="H160" s="202" t="s">
        <v>600</v>
      </c>
      <c r="I160" s="203" t="s">
        <v>601</v>
      </c>
      <c r="J160" s="199" t="s">
        <v>602</v>
      </c>
      <c r="K160" s="200"/>
      <c r="L160" s="201"/>
      <c r="M160" s="107"/>
      <c r="N160" s="176" t="s">
        <v>603</v>
      </c>
      <c r="O160" s="192"/>
      <c r="P160" s="193"/>
      <c r="Q160" s="193"/>
      <c r="R160" s="194"/>
      <c r="S160" s="145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</row>
    <row r="161" spans="1:35" ht="12.75" customHeight="1" x14ac:dyDescent="0.35">
      <c r="A161" s="64"/>
      <c r="B161" s="62">
        <f>IFERROR(INDEX(Cenník[[Názov]:[KódN]],MATCH(C161,Cenník[Názov],0),2),0)</f>
        <v>0</v>
      </c>
      <c r="C161" s="134"/>
      <c r="D161" s="141"/>
      <c r="E161" s="136">
        <f>IFERROR(INDEX(Cenník[[Názov]:[JC]],MATCH(C161,Cenník[Názov],0),3),0)</f>
        <v>0</v>
      </c>
      <c r="F161" s="137">
        <f t="shared" si="9"/>
        <v>0</v>
      </c>
      <c r="G161" s="173"/>
      <c r="H161" s="145"/>
      <c r="I161" s="145"/>
      <c r="J161" s="145"/>
      <c r="K161" s="145"/>
      <c r="L161" s="145"/>
      <c r="M161" s="107"/>
      <c r="N161" s="145"/>
      <c r="O161" s="145"/>
      <c r="P161" s="145"/>
      <c r="Q161" s="145"/>
      <c r="R161" s="145"/>
      <c r="S161" s="145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</row>
    <row r="162" spans="1:35" ht="12.75" customHeight="1" x14ac:dyDescent="0.35">
      <c r="A162" s="83"/>
      <c r="B162" s="62">
        <f>IFERROR(INDEX(Cenník[[Názov]:[KódN]],MATCH(C162,Cenník[Názov],0),2),0)</f>
        <v>0</v>
      </c>
      <c r="C162" s="134"/>
      <c r="D162" s="141"/>
      <c r="E162" s="136">
        <f>IFERROR(INDEX(Cenník[[Názov]:[JC]],MATCH(C162,Cenník[Názov],0),3),0)</f>
        <v>0</v>
      </c>
      <c r="F162" s="137">
        <f t="shared" si="9"/>
        <v>0</v>
      </c>
      <c r="G162" s="177"/>
      <c r="H162" s="178" t="s">
        <v>604</v>
      </c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45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</row>
    <row r="163" spans="1:35" ht="12.75" customHeight="1" x14ac:dyDescent="0.35">
      <c r="A163" s="83"/>
      <c r="B163" s="62">
        <f>IFERROR(INDEX(Cenník[[Názov]:[KódN]],MATCH(C163,Cenník[Názov],0),2),0)</f>
        <v>0</v>
      </c>
      <c r="C163" s="134"/>
      <c r="D163" s="141"/>
      <c r="E163" s="136">
        <f>IFERROR(INDEX(Cenník[[Názov]:[JC]],MATCH(C163,Cenník[Názov],0),3),0)</f>
        <v>0</v>
      </c>
      <c r="F163" s="137">
        <f t="shared" si="9"/>
        <v>0</v>
      </c>
      <c r="G163" s="177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45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</row>
    <row r="164" spans="1:35" ht="12.75" customHeight="1" x14ac:dyDescent="0.35">
      <c r="A164" s="83"/>
      <c r="B164" s="62">
        <f>IFERROR(INDEX(Cenník[[Názov]:[KódN]],MATCH(C164,Cenník[Názov],0),2),0)</f>
        <v>0</v>
      </c>
      <c r="C164" s="134"/>
      <c r="D164" s="141"/>
      <c r="E164" s="136">
        <f>IFERROR(INDEX(Cenník[[Názov]:[JC]],MATCH(C164,Cenník[Názov],0),3),0)</f>
        <v>0</v>
      </c>
      <c r="F164" s="137">
        <f t="shared" si="9"/>
        <v>0</v>
      </c>
      <c r="G164" s="177"/>
      <c r="H164" s="179" t="s">
        <v>605</v>
      </c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45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15"/>
      <c r="AH164" s="115"/>
      <c r="AI164" s="115"/>
    </row>
    <row r="165" spans="1:35" ht="12.75" customHeight="1" x14ac:dyDescent="0.35">
      <c r="A165" s="83"/>
      <c r="B165" s="62">
        <f>IFERROR(INDEX(Cenník[[Názov]:[KódN]],MATCH(C165,Cenník[Názov],0),2),0)</f>
        <v>0</v>
      </c>
      <c r="C165" s="134"/>
      <c r="D165" s="141"/>
      <c r="E165" s="136">
        <f>IFERROR(INDEX(Cenník[[Názov]:[JC]],MATCH(C165,Cenník[Názov],0),3),0)</f>
        <v>0</v>
      </c>
      <c r="F165" s="137">
        <f t="shared" si="9"/>
        <v>0</v>
      </c>
      <c r="G165" s="173"/>
      <c r="H165" s="179" t="s">
        <v>606</v>
      </c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45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15"/>
      <c r="AH165" s="115"/>
      <c r="AI165" s="115"/>
    </row>
    <row r="166" spans="1:35" ht="12.75" customHeight="1" x14ac:dyDescent="0.35">
      <c r="A166" s="64"/>
      <c r="B166" s="180"/>
      <c r="C166" s="224" t="s">
        <v>522</v>
      </c>
      <c r="D166" s="225"/>
      <c r="E166" s="233">
        <f>SUM(F132:F165)</f>
        <v>16.599999999999998</v>
      </c>
      <c r="F166" s="234"/>
      <c r="G166" s="145"/>
      <c r="H166" s="179" t="s">
        <v>608</v>
      </c>
      <c r="I166" s="179"/>
      <c r="J166" s="179"/>
      <c r="K166" s="179"/>
      <c r="L166" s="179"/>
      <c r="M166" s="179" t="s">
        <v>580</v>
      </c>
      <c r="N166" s="179"/>
      <c r="O166" s="179" t="s">
        <v>607</v>
      </c>
      <c r="P166" s="179"/>
      <c r="Q166" s="179"/>
      <c r="R166" s="179"/>
      <c r="S166" s="145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15"/>
      <c r="AH166" s="115"/>
      <c r="AI166" s="115"/>
    </row>
    <row r="167" spans="1:35" ht="12.75" customHeight="1" x14ac:dyDescent="0.35">
      <c r="A167" s="64"/>
      <c r="B167" s="146"/>
      <c r="C167" s="224" t="s">
        <v>609</v>
      </c>
      <c r="D167" s="225"/>
      <c r="E167" s="226"/>
      <c r="F167" s="227"/>
      <c r="G167" s="145"/>
      <c r="H167" s="179" t="s">
        <v>578</v>
      </c>
      <c r="I167" s="181">
        <v>52189562</v>
      </c>
      <c r="J167" s="179"/>
      <c r="K167" s="179"/>
      <c r="L167" s="179"/>
      <c r="M167" s="179" t="s">
        <v>610</v>
      </c>
      <c r="N167" s="179"/>
      <c r="O167" s="182" t="s">
        <v>611</v>
      </c>
      <c r="P167" s="179"/>
      <c r="Q167" s="179"/>
      <c r="R167" s="179"/>
      <c r="S167" s="145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15"/>
      <c r="AH167" s="115"/>
      <c r="AI167" s="115"/>
    </row>
    <row r="168" spans="1:35" ht="12.75" customHeight="1" x14ac:dyDescent="0.35">
      <c r="A168" s="64"/>
      <c r="B168" s="146"/>
      <c r="C168" s="228" t="str">
        <f>E129</f>
        <v>9.ročník</v>
      </c>
      <c r="D168" s="229"/>
      <c r="E168" s="230">
        <f>E166*E167</f>
        <v>0</v>
      </c>
      <c r="F168" s="231"/>
      <c r="G168" s="145"/>
      <c r="H168" s="179" t="s">
        <v>612</v>
      </c>
      <c r="I168" s="183">
        <v>2120924168</v>
      </c>
      <c r="J168" s="179"/>
      <c r="K168" s="179"/>
      <c r="L168" s="179"/>
      <c r="M168" s="179" t="s">
        <v>613</v>
      </c>
      <c r="N168" s="179"/>
      <c r="O168" s="179" t="s">
        <v>614</v>
      </c>
      <c r="P168" s="179"/>
      <c r="Q168" s="179"/>
      <c r="R168" s="179"/>
      <c r="S168" s="145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15"/>
      <c r="AH168" s="115"/>
      <c r="AI168" s="115"/>
    </row>
    <row r="169" spans="1:35" ht="12.75" customHeight="1" x14ac:dyDescent="0.3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AG169" s="82"/>
      <c r="AH169" s="82"/>
      <c r="AI169" s="82"/>
    </row>
    <row r="170" spans="1:35" ht="12.75" customHeight="1" x14ac:dyDescent="0.3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AG170" s="82"/>
      <c r="AH170" s="82"/>
      <c r="AI170" s="82"/>
    </row>
    <row r="171" spans="1:35" ht="12.75" customHeight="1" x14ac:dyDescent="0.35">
      <c r="AG171" s="82"/>
      <c r="AH171" s="82"/>
      <c r="AI171" s="82"/>
    </row>
    <row r="172" spans="1:35" ht="12.75" customHeight="1" x14ac:dyDescent="0.35">
      <c r="AG172" s="82"/>
      <c r="AH172" s="82"/>
      <c r="AI172" s="82"/>
    </row>
    <row r="173" spans="1:35" ht="12.75" customHeight="1" x14ac:dyDescent="0.35">
      <c r="AG173" s="82"/>
      <c r="AH173" s="82"/>
      <c r="AI173" s="82"/>
    </row>
    <row r="174" spans="1:35" ht="12.75" customHeight="1" x14ac:dyDescent="0.35">
      <c r="AG174" s="82"/>
      <c r="AH174" s="82"/>
      <c r="AI174" s="82"/>
    </row>
    <row r="175" spans="1:35" ht="12.75" customHeight="1" x14ac:dyDescent="0.35">
      <c r="AG175" s="82"/>
      <c r="AH175" s="82"/>
      <c r="AI175" s="82"/>
    </row>
    <row r="176" spans="1:35" ht="12.75" customHeight="1" x14ac:dyDescent="0.35">
      <c r="AG176" s="82"/>
      <c r="AH176" s="82"/>
      <c r="AI176" s="82"/>
    </row>
    <row r="177" spans="33:35" ht="12.75" customHeight="1" x14ac:dyDescent="0.35">
      <c r="AG177" s="82"/>
      <c r="AH177" s="82"/>
      <c r="AI177" s="82"/>
    </row>
    <row r="178" spans="33:35" ht="12.75" customHeight="1" x14ac:dyDescent="0.35">
      <c r="AG178" s="82"/>
      <c r="AH178" s="82"/>
      <c r="AI178" s="82"/>
    </row>
    <row r="179" spans="33:35" ht="12.75" customHeight="1" x14ac:dyDescent="0.35">
      <c r="AG179" s="82"/>
      <c r="AH179" s="82"/>
      <c r="AI179" s="82"/>
    </row>
    <row r="180" spans="33:35" ht="12.75" customHeight="1" x14ac:dyDescent="0.35">
      <c r="AG180" s="82"/>
      <c r="AH180" s="82"/>
      <c r="AI180" s="82"/>
    </row>
    <row r="181" spans="33:35" ht="12.75" customHeight="1" x14ac:dyDescent="0.35">
      <c r="AG181" s="82"/>
      <c r="AH181" s="82"/>
      <c r="AI181" s="82"/>
    </row>
    <row r="182" spans="33:35" ht="12.75" customHeight="1" x14ac:dyDescent="0.35">
      <c r="AG182" s="82"/>
      <c r="AH182" s="82"/>
      <c r="AI182" s="82"/>
    </row>
    <row r="183" spans="33:35" ht="12.75" customHeight="1" x14ac:dyDescent="0.35">
      <c r="AG183" s="82"/>
      <c r="AH183" s="82"/>
      <c r="AI183" s="82"/>
    </row>
    <row r="184" spans="33:35" ht="12.75" customHeight="1" x14ac:dyDescent="0.35">
      <c r="AG184" s="82"/>
      <c r="AH184" s="82"/>
      <c r="AI184" s="82"/>
    </row>
    <row r="185" spans="33:35" ht="12.75" customHeight="1" x14ac:dyDescent="0.35">
      <c r="AG185" s="82"/>
      <c r="AH185" s="82"/>
      <c r="AI185" s="82"/>
    </row>
    <row r="186" spans="33:35" ht="12.75" customHeight="1" x14ac:dyDescent="0.35">
      <c r="AG186" s="82"/>
      <c r="AH186" s="82"/>
      <c r="AI186" s="82"/>
    </row>
    <row r="187" spans="33:35" ht="12.75" customHeight="1" x14ac:dyDescent="0.35">
      <c r="AG187" s="82"/>
      <c r="AH187" s="82"/>
      <c r="AI187" s="82"/>
    </row>
    <row r="188" spans="33:35" ht="12.75" customHeight="1" x14ac:dyDescent="0.35">
      <c r="AG188" s="82"/>
      <c r="AH188" s="82"/>
      <c r="AI188" s="82"/>
    </row>
    <row r="189" spans="33:35" ht="12.75" customHeight="1" x14ac:dyDescent="0.35">
      <c r="AH189" s="82"/>
      <c r="AI189" s="82"/>
    </row>
    <row r="190" spans="33:35" ht="12.75" customHeight="1" x14ac:dyDescent="0.35">
      <c r="AH190" s="82"/>
      <c r="AI190" s="82"/>
    </row>
    <row r="191" spans="33:35" ht="12.75" customHeight="1" x14ac:dyDescent="0.35">
      <c r="AH191" s="82"/>
      <c r="AI191" s="82"/>
    </row>
    <row r="192" spans="33:35" ht="12.75" customHeight="1" x14ac:dyDescent="0.35">
      <c r="AH192" s="82"/>
      <c r="AI192" s="82"/>
    </row>
    <row r="193" spans="34:35" ht="12.75" customHeight="1" x14ac:dyDescent="0.35">
      <c r="AH193" s="82"/>
      <c r="AI193" s="82"/>
    </row>
    <row r="194" spans="34:35" ht="12.75" customHeight="1" x14ac:dyDescent="0.35">
      <c r="AH194" s="82"/>
      <c r="AI194" s="82"/>
    </row>
    <row r="195" spans="34:35" ht="12.75" customHeight="1" x14ac:dyDescent="0.35">
      <c r="AH195" s="82"/>
      <c r="AI195" s="82"/>
    </row>
    <row r="196" spans="34:35" ht="12.75" customHeight="1" x14ac:dyDescent="0.35">
      <c r="AH196" s="82"/>
      <c r="AI196" s="82"/>
    </row>
    <row r="197" spans="34:35" ht="12.75" customHeight="1" x14ac:dyDescent="0.35">
      <c r="AH197" s="82"/>
      <c r="AI197" s="82"/>
    </row>
    <row r="198" spans="34:35" ht="12.75" customHeight="1" x14ac:dyDescent="0.35">
      <c r="AH198" s="82"/>
      <c r="AI198" s="82"/>
    </row>
    <row r="199" spans="34:35" ht="12.75" customHeight="1" x14ac:dyDescent="0.35">
      <c r="AH199" s="82"/>
      <c r="AI199" s="82"/>
    </row>
    <row r="200" spans="34:35" ht="12.75" customHeight="1" x14ac:dyDescent="0.35">
      <c r="AH200" s="82"/>
      <c r="AI200" s="82"/>
    </row>
    <row r="201" spans="34:35" ht="12.75" customHeight="1" x14ac:dyDescent="0.35">
      <c r="AH201" s="82"/>
      <c r="AI201" s="82"/>
    </row>
    <row r="202" spans="34:35" ht="12.75" customHeight="1" x14ac:dyDescent="0.35">
      <c r="AH202" s="82"/>
      <c r="AI202" s="82"/>
    </row>
    <row r="203" spans="34:35" ht="12.75" customHeight="1" x14ac:dyDescent="0.35">
      <c r="AH203" s="82"/>
      <c r="AI203" s="82"/>
    </row>
    <row r="204" spans="34:35" ht="12.75" customHeight="1" x14ac:dyDescent="0.35">
      <c r="AH204" s="82"/>
      <c r="AI204" s="82"/>
    </row>
    <row r="205" spans="34:35" ht="12.75" customHeight="1" x14ac:dyDescent="0.35">
      <c r="AH205" s="82"/>
      <c r="AI205" s="82"/>
    </row>
    <row r="206" spans="34:35" ht="12.75" customHeight="1" x14ac:dyDescent="0.35">
      <c r="AH206" s="82"/>
      <c r="AI206" s="82"/>
    </row>
    <row r="207" spans="34:35" ht="12.75" customHeight="1" x14ac:dyDescent="0.35">
      <c r="AH207" s="82"/>
      <c r="AI207" s="82"/>
    </row>
    <row r="208" spans="34:35" ht="12.75" customHeight="1" x14ac:dyDescent="0.35">
      <c r="AH208" s="82"/>
      <c r="AI208" s="82"/>
    </row>
    <row r="209" spans="33:35" ht="12.75" customHeight="1" x14ac:dyDescent="0.35">
      <c r="AH209" s="82"/>
      <c r="AI209" s="82"/>
    </row>
    <row r="210" spans="33:35" ht="12.75" customHeight="1" x14ac:dyDescent="0.35">
      <c r="AH210" s="82"/>
      <c r="AI210" s="82"/>
    </row>
    <row r="211" spans="33:35" ht="12.75" customHeight="1" x14ac:dyDescent="0.35">
      <c r="AH211" s="82"/>
      <c r="AI211" s="82"/>
    </row>
    <row r="212" spans="33:35" ht="12.75" customHeight="1" x14ac:dyDescent="0.35">
      <c r="AH212" s="82"/>
      <c r="AI212" s="82"/>
    </row>
    <row r="213" spans="33:35" ht="12.75" customHeight="1" x14ac:dyDescent="0.35">
      <c r="AH213" s="82"/>
      <c r="AI213" s="82"/>
    </row>
    <row r="214" spans="33:35" ht="12.75" customHeight="1" x14ac:dyDescent="0.35">
      <c r="AH214" s="82"/>
      <c r="AI214" s="82"/>
    </row>
    <row r="215" spans="33:35" ht="12.75" customHeight="1" x14ac:dyDescent="0.35">
      <c r="AH215" s="82"/>
      <c r="AI215" s="82"/>
    </row>
    <row r="216" spans="33:35" ht="12.75" customHeight="1" x14ac:dyDescent="0.35">
      <c r="AH216" s="82"/>
      <c r="AI216" s="82"/>
    </row>
    <row r="217" spans="33:35" ht="12.75" customHeight="1" x14ac:dyDescent="0.35">
      <c r="AH217" s="82"/>
      <c r="AI217" s="82"/>
    </row>
    <row r="218" spans="33:35" ht="12.75" customHeight="1" x14ac:dyDescent="0.35">
      <c r="AH218" s="82"/>
      <c r="AI218" s="82"/>
    </row>
    <row r="219" spans="33:35" ht="12.75" customHeight="1" x14ac:dyDescent="0.35">
      <c r="AH219" s="82"/>
      <c r="AI219" s="82"/>
    </row>
    <row r="220" spans="33:35" ht="12.75" customHeight="1" x14ac:dyDescent="0.35">
      <c r="AH220" s="82"/>
      <c r="AI220" s="82"/>
    </row>
    <row r="221" spans="33:35" ht="12.75" customHeight="1" x14ac:dyDescent="0.35">
      <c r="AH221" s="82"/>
      <c r="AI221" s="82"/>
    </row>
    <row r="222" spans="33:35" ht="12.75" customHeight="1" x14ac:dyDescent="0.35">
      <c r="AG222" s="82"/>
      <c r="AH222" s="82"/>
      <c r="AI222" s="82"/>
    </row>
    <row r="223" spans="33:35" ht="12.75" customHeight="1" x14ac:dyDescent="0.35">
      <c r="AG223" s="82"/>
      <c r="AH223" s="82"/>
      <c r="AI223" s="82"/>
    </row>
    <row r="224" spans="33:35" ht="12.75" customHeight="1" x14ac:dyDescent="0.35">
      <c r="AG224" s="82"/>
      <c r="AH224" s="82"/>
      <c r="AI224" s="82"/>
    </row>
    <row r="225" spans="33:35" ht="12.75" customHeight="1" x14ac:dyDescent="0.35">
      <c r="AG225" s="82"/>
      <c r="AH225" s="82"/>
      <c r="AI225" s="82"/>
    </row>
    <row r="226" spans="33:35" ht="12.75" customHeight="1" x14ac:dyDescent="0.35">
      <c r="AG226" s="82"/>
      <c r="AH226" s="82"/>
      <c r="AI226" s="82"/>
    </row>
    <row r="227" spans="33:35" ht="12.75" customHeight="1" x14ac:dyDescent="0.35">
      <c r="AG227" s="82"/>
      <c r="AH227" s="82"/>
      <c r="AI227" s="82"/>
    </row>
    <row r="228" spans="33:35" ht="12.75" customHeight="1" x14ac:dyDescent="0.35">
      <c r="AG228" s="82"/>
      <c r="AH228" s="82"/>
      <c r="AI228" s="82"/>
    </row>
    <row r="229" spans="33:35" ht="12.75" customHeight="1" x14ac:dyDescent="0.35">
      <c r="AG229" s="82"/>
      <c r="AH229" s="82"/>
      <c r="AI229" s="82"/>
    </row>
    <row r="230" spans="33:35" ht="12.75" customHeight="1" x14ac:dyDescent="0.35">
      <c r="AG230" s="82"/>
      <c r="AH230" s="82"/>
      <c r="AI230" s="82"/>
    </row>
    <row r="231" spans="33:35" ht="12.75" customHeight="1" x14ac:dyDescent="0.35">
      <c r="AG231" s="82"/>
      <c r="AH231" s="82"/>
      <c r="AI231" s="82"/>
    </row>
    <row r="232" spans="33:35" ht="12.75" customHeight="1" x14ac:dyDescent="0.35">
      <c r="AG232" s="82"/>
      <c r="AH232" s="82"/>
      <c r="AI232" s="82"/>
    </row>
    <row r="233" spans="33:35" ht="12.75" customHeight="1" x14ac:dyDescent="0.35">
      <c r="AG233" s="82"/>
      <c r="AH233" s="82"/>
      <c r="AI233" s="82"/>
    </row>
    <row r="234" spans="33:35" ht="12.75" customHeight="1" x14ac:dyDescent="0.35">
      <c r="AG234" s="82"/>
      <c r="AH234" s="82"/>
      <c r="AI234" s="82"/>
    </row>
    <row r="235" spans="33:35" ht="12.75" customHeight="1" x14ac:dyDescent="0.35">
      <c r="AG235" s="82"/>
      <c r="AH235" s="82"/>
      <c r="AI235" s="82"/>
    </row>
    <row r="251" spans="29:31" ht="12.75" customHeight="1" x14ac:dyDescent="0.35">
      <c r="AC251" s="82"/>
      <c r="AD251" s="82"/>
      <c r="AE251" s="82"/>
    </row>
    <row r="252" spans="29:31" ht="12.75" customHeight="1" x14ac:dyDescent="0.35">
      <c r="AC252" s="82"/>
      <c r="AD252" s="82"/>
      <c r="AE252" s="82"/>
    </row>
    <row r="253" spans="29:31" ht="12.75" customHeight="1" x14ac:dyDescent="0.35">
      <c r="AC253" s="82"/>
      <c r="AD253" s="82"/>
      <c r="AE253" s="82"/>
    </row>
    <row r="254" spans="29:31" ht="12.75" customHeight="1" x14ac:dyDescent="0.35">
      <c r="AC254" s="82"/>
      <c r="AD254" s="82"/>
      <c r="AE254" s="82"/>
    </row>
    <row r="255" spans="29:31" ht="12.75" customHeight="1" x14ac:dyDescent="0.35">
      <c r="AC255" s="82"/>
      <c r="AD255" s="82"/>
      <c r="AE255" s="82"/>
    </row>
    <row r="256" spans="29:31" ht="12.75" customHeight="1" x14ac:dyDescent="0.35">
      <c r="AC256" s="82"/>
      <c r="AD256" s="82"/>
      <c r="AE256" s="82"/>
    </row>
    <row r="257" spans="25:31" ht="12.75" customHeight="1" x14ac:dyDescent="0.35">
      <c r="AC257" s="82"/>
      <c r="AD257" s="82"/>
      <c r="AE257" s="82"/>
    </row>
    <row r="258" spans="25:31" ht="12.75" customHeight="1" x14ac:dyDescent="0.35">
      <c r="AC258" s="82"/>
      <c r="AD258" s="82"/>
      <c r="AE258" s="82"/>
    </row>
    <row r="259" spans="25:31" ht="12.75" customHeight="1" x14ac:dyDescent="0.35">
      <c r="AC259" s="82"/>
      <c r="AD259" s="82"/>
      <c r="AE259" s="82"/>
    </row>
    <row r="260" spans="25:31" ht="12.75" customHeight="1" x14ac:dyDescent="0.35">
      <c r="AC260" s="82"/>
      <c r="AD260" s="82"/>
      <c r="AE260" s="82"/>
    </row>
    <row r="261" spans="25:31" ht="12.75" customHeight="1" x14ac:dyDescent="0.35">
      <c r="AC261" s="82"/>
      <c r="AD261" s="82"/>
      <c r="AE261" s="82"/>
    </row>
    <row r="262" spans="25:31" ht="12.75" customHeight="1" x14ac:dyDescent="0.35">
      <c r="AC262" s="82"/>
      <c r="AD262" s="82"/>
      <c r="AE262" s="82"/>
    </row>
    <row r="263" spans="25:31" ht="12.75" customHeight="1" x14ac:dyDescent="0.35">
      <c r="Y263" s="82"/>
      <c r="Z263" s="82"/>
      <c r="AA263" s="82"/>
      <c r="AC263" s="82"/>
      <c r="AD263" s="82"/>
      <c r="AE263" s="82"/>
    </row>
    <row r="264" spans="25:31" ht="12.75" customHeight="1" x14ac:dyDescent="0.35">
      <c r="Y264" s="82"/>
      <c r="Z264" s="82"/>
      <c r="AA264" s="82"/>
      <c r="AC264" s="82"/>
      <c r="AD264" s="82"/>
      <c r="AE264" s="82"/>
    </row>
    <row r="265" spans="25:31" ht="12.75" customHeight="1" x14ac:dyDescent="0.35">
      <c r="Y265" s="82"/>
      <c r="Z265" s="82"/>
      <c r="AA265" s="82"/>
      <c r="AC265" s="82"/>
      <c r="AD265" s="82"/>
      <c r="AE265" s="82"/>
    </row>
    <row r="266" spans="25:31" ht="12.75" customHeight="1" x14ac:dyDescent="0.35">
      <c r="Y266" s="82"/>
      <c r="Z266" s="82"/>
      <c r="AA266" s="82"/>
      <c r="AC266" s="82"/>
      <c r="AD266" s="82"/>
      <c r="AE266" s="82"/>
    </row>
    <row r="267" spans="25:31" ht="12.75" customHeight="1" x14ac:dyDescent="0.35">
      <c r="Y267" s="82"/>
      <c r="Z267" s="82"/>
      <c r="AA267" s="82"/>
      <c r="AC267" s="82"/>
      <c r="AD267" s="82"/>
      <c r="AE267" s="82"/>
    </row>
    <row r="268" spans="25:31" ht="12.75" customHeight="1" x14ac:dyDescent="0.35">
      <c r="Y268" s="82"/>
      <c r="Z268" s="82"/>
      <c r="AA268" s="82"/>
      <c r="AC268" s="82"/>
      <c r="AD268" s="82"/>
      <c r="AE268" s="82"/>
    </row>
    <row r="269" spans="25:31" ht="12.75" customHeight="1" x14ac:dyDescent="0.35">
      <c r="Y269" s="82"/>
      <c r="Z269" s="82"/>
      <c r="AA269" s="82"/>
      <c r="AC269" s="82"/>
      <c r="AD269" s="82"/>
      <c r="AE269" s="82"/>
    </row>
    <row r="270" spans="25:31" ht="12.75" customHeight="1" x14ac:dyDescent="0.35">
      <c r="Y270" s="82"/>
      <c r="Z270" s="82"/>
      <c r="AA270" s="82"/>
      <c r="AC270" s="82"/>
      <c r="AD270" s="82"/>
      <c r="AE270" s="82"/>
    </row>
    <row r="271" spans="25:31" ht="12.75" customHeight="1" x14ac:dyDescent="0.35">
      <c r="Y271" s="82"/>
      <c r="Z271" s="82"/>
      <c r="AA271" s="82"/>
      <c r="AC271" s="82"/>
      <c r="AD271" s="82"/>
      <c r="AE271" s="82"/>
    </row>
    <row r="272" spans="25:31" ht="12.75" customHeight="1" x14ac:dyDescent="0.35">
      <c r="Y272" s="82"/>
      <c r="Z272" s="82"/>
      <c r="AA272" s="82"/>
      <c r="AC272" s="82"/>
      <c r="AD272" s="82"/>
      <c r="AE272" s="82"/>
    </row>
    <row r="273" spans="25:31" ht="12.75" customHeight="1" x14ac:dyDescent="0.35">
      <c r="Y273" s="82"/>
      <c r="Z273" s="82"/>
      <c r="AA273" s="82"/>
      <c r="AC273" s="82"/>
      <c r="AD273" s="82"/>
      <c r="AE273" s="82"/>
    </row>
    <row r="274" spans="25:31" ht="12.75" customHeight="1" x14ac:dyDescent="0.35">
      <c r="Y274" s="82"/>
      <c r="Z274" s="82"/>
      <c r="AA274" s="82"/>
      <c r="AC274" s="82"/>
      <c r="AD274" s="82"/>
      <c r="AE274" s="82"/>
    </row>
    <row r="275" spans="25:31" ht="12.75" customHeight="1" x14ac:dyDescent="0.35">
      <c r="Y275" s="82"/>
      <c r="Z275" s="82"/>
      <c r="AA275" s="82"/>
      <c r="AC275" s="82"/>
      <c r="AD275" s="82"/>
      <c r="AE275" s="82"/>
    </row>
    <row r="276" spans="25:31" ht="12.75" customHeight="1" x14ac:dyDescent="0.35">
      <c r="Y276" s="82"/>
      <c r="Z276" s="82"/>
      <c r="AA276" s="82"/>
      <c r="AC276" s="82"/>
      <c r="AD276" s="82"/>
      <c r="AE276" s="82"/>
    </row>
    <row r="277" spans="25:31" ht="12.75" customHeight="1" x14ac:dyDescent="0.35">
      <c r="Y277" s="82"/>
      <c r="Z277" s="82"/>
      <c r="AA277" s="82"/>
      <c r="AC277" s="82"/>
      <c r="AD277" s="82"/>
      <c r="AE277" s="82"/>
    </row>
    <row r="278" spans="25:31" ht="12.75" customHeight="1" x14ac:dyDescent="0.35">
      <c r="Y278" s="82"/>
      <c r="Z278" s="82"/>
      <c r="AA278" s="82"/>
      <c r="AC278" s="82"/>
      <c r="AD278" s="82"/>
      <c r="AE278" s="82"/>
    </row>
    <row r="279" spans="25:31" ht="12.75" customHeight="1" x14ac:dyDescent="0.35">
      <c r="Y279" s="82"/>
      <c r="Z279" s="82"/>
      <c r="AA279" s="82"/>
      <c r="AC279" s="82"/>
      <c r="AD279" s="82"/>
      <c r="AE279" s="82"/>
    </row>
    <row r="280" spans="25:31" ht="12.75" customHeight="1" x14ac:dyDescent="0.35">
      <c r="Y280" s="82"/>
      <c r="Z280" s="82"/>
      <c r="AA280" s="82"/>
      <c r="AC280" s="82"/>
      <c r="AD280" s="82"/>
      <c r="AE280" s="82"/>
    </row>
    <row r="281" spans="25:31" ht="12.75" customHeight="1" x14ac:dyDescent="0.35">
      <c r="Y281" s="82"/>
      <c r="Z281" s="82"/>
      <c r="AA281" s="82"/>
      <c r="AC281" s="82"/>
      <c r="AD281" s="82"/>
      <c r="AE281" s="82"/>
    </row>
    <row r="282" spans="25:31" ht="12.75" customHeight="1" x14ac:dyDescent="0.35">
      <c r="Y282" s="82"/>
      <c r="Z282" s="82"/>
      <c r="AA282" s="82"/>
      <c r="AC282" s="82"/>
      <c r="AD282" s="82"/>
      <c r="AE282" s="82"/>
    </row>
    <row r="283" spans="25:31" ht="12.75" customHeight="1" x14ac:dyDescent="0.35">
      <c r="Y283" s="82"/>
      <c r="Z283" s="82"/>
      <c r="AA283" s="82"/>
      <c r="AC283" s="82"/>
      <c r="AD283" s="82"/>
      <c r="AE283" s="82"/>
    </row>
    <row r="284" spans="25:31" ht="12.75" customHeight="1" x14ac:dyDescent="0.35">
      <c r="Y284" s="82"/>
      <c r="Z284" s="82"/>
      <c r="AA284" s="82"/>
      <c r="AC284" s="82"/>
      <c r="AD284" s="82"/>
      <c r="AE284" s="82"/>
    </row>
    <row r="285" spans="25:31" ht="12.75" customHeight="1" x14ac:dyDescent="0.35">
      <c r="Y285" s="82"/>
      <c r="Z285" s="82"/>
      <c r="AA285" s="82"/>
      <c r="AC285" s="82"/>
      <c r="AD285" s="82"/>
      <c r="AE285" s="82"/>
    </row>
    <row r="286" spans="25:31" ht="12.75" customHeight="1" x14ac:dyDescent="0.35">
      <c r="Y286" s="82"/>
      <c r="Z286" s="82"/>
      <c r="AA286" s="82"/>
      <c r="AC286" s="82"/>
      <c r="AD286" s="82"/>
      <c r="AE286" s="82"/>
    </row>
    <row r="287" spans="25:31" ht="12.75" customHeight="1" x14ac:dyDescent="0.35">
      <c r="AC287" s="82"/>
      <c r="AD287" s="82"/>
      <c r="AE287" s="82"/>
    </row>
    <row r="288" spans="25:31" ht="12.75" customHeight="1" x14ac:dyDescent="0.35">
      <c r="AC288" s="82"/>
      <c r="AD288" s="82"/>
      <c r="AE288" s="82"/>
    </row>
    <row r="289" spans="29:31" ht="12.75" customHeight="1" x14ac:dyDescent="0.35">
      <c r="AC289" s="82"/>
      <c r="AD289" s="82"/>
      <c r="AE289" s="82"/>
    </row>
    <row r="290" spans="29:31" ht="12.75" customHeight="1" x14ac:dyDescent="0.35">
      <c r="AC290" s="82"/>
      <c r="AD290" s="82"/>
      <c r="AE290" s="82"/>
    </row>
    <row r="291" spans="29:31" ht="12.75" customHeight="1" x14ac:dyDescent="0.35">
      <c r="AC291" s="82"/>
      <c r="AD291" s="82"/>
      <c r="AE291" s="82"/>
    </row>
    <row r="292" spans="29:31" ht="12.75" customHeight="1" x14ac:dyDescent="0.35">
      <c r="AC292" s="82"/>
      <c r="AD292" s="82"/>
      <c r="AE292" s="82"/>
    </row>
    <row r="293" spans="29:31" ht="12.75" customHeight="1" x14ac:dyDescent="0.35">
      <c r="AC293" s="82"/>
      <c r="AD293" s="82"/>
      <c r="AE293" s="82"/>
    </row>
    <row r="294" spans="29:31" ht="12.75" customHeight="1" x14ac:dyDescent="0.35">
      <c r="AC294" s="82"/>
      <c r="AD294" s="82"/>
      <c r="AE294" s="82"/>
    </row>
    <row r="295" spans="29:31" ht="12.75" customHeight="1" x14ac:dyDescent="0.35">
      <c r="AC295" s="82"/>
      <c r="AD295" s="82"/>
      <c r="AE295" s="82"/>
    </row>
    <row r="296" spans="29:31" ht="12.75" customHeight="1" x14ac:dyDescent="0.35">
      <c r="AC296" s="82"/>
      <c r="AD296" s="82"/>
      <c r="AE296" s="82"/>
    </row>
    <row r="297" spans="29:31" ht="12.75" customHeight="1" x14ac:dyDescent="0.35">
      <c r="AC297" s="82"/>
      <c r="AD297" s="82"/>
      <c r="AE297" s="82"/>
    </row>
    <row r="298" spans="29:31" ht="12.75" customHeight="1" x14ac:dyDescent="0.35">
      <c r="AC298" s="82"/>
      <c r="AD298" s="82"/>
      <c r="AE298" s="82"/>
    </row>
    <row r="299" spans="29:31" ht="12.75" customHeight="1" x14ac:dyDescent="0.35">
      <c r="AC299" s="82"/>
      <c r="AD299" s="82"/>
      <c r="AE299" s="82"/>
    </row>
    <row r="300" spans="29:31" ht="12.75" customHeight="1" x14ac:dyDescent="0.35">
      <c r="AC300" s="82"/>
      <c r="AD300" s="82"/>
      <c r="AE300" s="82"/>
    </row>
    <row r="301" spans="29:31" ht="12.75" customHeight="1" x14ac:dyDescent="0.35">
      <c r="AC301" s="82"/>
      <c r="AD301" s="82"/>
      <c r="AE301" s="82"/>
    </row>
    <row r="302" spans="29:31" ht="12.75" customHeight="1" x14ac:dyDescent="0.35">
      <c r="AC302" s="82"/>
      <c r="AD302" s="82"/>
      <c r="AE302" s="82"/>
    </row>
    <row r="303" spans="29:31" ht="12.75" customHeight="1" x14ac:dyDescent="0.35">
      <c r="AC303" s="82"/>
      <c r="AD303" s="82"/>
      <c r="AE303" s="82"/>
    </row>
    <row r="304" spans="29:31" ht="12.75" customHeight="1" x14ac:dyDescent="0.35">
      <c r="AC304" s="82"/>
      <c r="AD304" s="82"/>
      <c r="AE304" s="82"/>
    </row>
    <row r="305" spans="29:31" ht="12.75" customHeight="1" x14ac:dyDescent="0.35">
      <c r="AC305" s="82"/>
      <c r="AD305" s="82"/>
      <c r="AE305" s="82"/>
    </row>
    <row r="306" spans="29:31" ht="12.75" customHeight="1" x14ac:dyDescent="0.35">
      <c r="AC306" s="82"/>
      <c r="AD306" s="82"/>
      <c r="AE306" s="82"/>
    </row>
    <row r="307" spans="29:31" ht="12.75" customHeight="1" x14ac:dyDescent="0.35">
      <c r="AC307" s="82"/>
      <c r="AD307" s="82"/>
      <c r="AE307" s="82"/>
    </row>
    <row r="308" spans="29:31" ht="12.75" customHeight="1" x14ac:dyDescent="0.35">
      <c r="AC308" s="82"/>
      <c r="AD308" s="82"/>
      <c r="AE308" s="82"/>
    </row>
  </sheetData>
  <sheetProtection algorithmName="SHA-512" hashValue="RhTVO9Ilx1OtOMa2vkeJM0nA2MaXLXLRqBh3YCoETmY9cbC9sJOydmsH3sNKLloL3KzkPeWgj10Ql6dB5i6E0A==" saltValue="q7dYPnQVDyB6QZzVNk9VFQ==" spinCount="100000" sheet="1" objects="1" scenarios="1"/>
  <mergeCells count="152">
    <mergeCell ref="B1:R1"/>
    <mergeCell ref="E3:F3"/>
    <mergeCell ref="H3:J3"/>
    <mergeCell ref="K3:L3"/>
    <mergeCell ref="N3:P3"/>
    <mergeCell ref="Q3:R3"/>
    <mergeCell ref="C41:D41"/>
    <mergeCell ref="E41:F41"/>
    <mergeCell ref="I41:J41"/>
    <mergeCell ref="K41:L41"/>
    <mergeCell ref="O41:P41"/>
    <mergeCell ref="Q41:R41"/>
    <mergeCell ref="E4:F4"/>
    <mergeCell ref="K4:L4"/>
    <mergeCell ref="Q4:R4"/>
    <mergeCell ref="C40:D40"/>
    <mergeCell ref="E40:F40"/>
    <mergeCell ref="I40:J40"/>
    <mergeCell ref="K40:L40"/>
    <mergeCell ref="O40:P40"/>
    <mergeCell ref="Q40:R40"/>
    <mergeCell ref="B3:C3"/>
    <mergeCell ref="B45:D45"/>
    <mergeCell ref="E45:F45"/>
    <mergeCell ref="H45:J45"/>
    <mergeCell ref="K45:L45"/>
    <mergeCell ref="N45:P45"/>
    <mergeCell ref="Q45:R45"/>
    <mergeCell ref="C42:D42"/>
    <mergeCell ref="E42:F42"/>
    <mergeCell ref="I42:J42"/>
    <mergeCell ref="K42:L42"/>
    <mergeCell ref="O42:P42"/>
    <mergeCell ref="Q42:R42"/>
    <mergeCell ref="C83:D83"/>
    <mergeCell ref="E83:F83"/>
    <mergeCell ref="I83:J83"/>
    <mergeCell ref="K83:L83"/>
    <mergeCell ref="O83:P83"/>
    <mergeCell ref="Q83:R83"/>
    <mergeCell ref="E46:F46"/>
    <mergeCell ref="K46:L46"/>
    <mergeCell ref="Q46:R46"/>
    <mergeCell ref="C82:D82"/>
    <mergeCell ref="E82:F82"/>
    <mergeCell ref="I82:J82"/>
    <mergeCell ref="K82:L82"/>
    <mergeCell ref="O82:P82"/>
    <mergeCell ref="Q82:R82"/>
    <mergeCell ref="B87:D87"/>
    <mergeCell ref="E87:F87"/>
    <mergeCell ref="H87:J87"/>
    <mergeCell ref="K87:L87"/>
    <mergeCell ref="N87:P87"/>
    <mergeCell ref="Q87:R87"/>
    <mergeCell ref="C84:D84"/>
    <mergeCell ref="E84:F84"/>
    <mergeCell ref="I84:J84"/>
    <mergeCell ref="K84:L84"/>
    <mergeCell ref="O84:P84"/>
    <mergeCell ref="Q84:R84"/>
    <mergeCell ref="E88:F88"/>
    <mergeCell ref="K88:L88"/>
    <mergeCell ref="Q88:R88"/>
    <mergeCell ref="C124:D124"/>
    <mergeCell ref="E124:F124"/>
    <mergeCell ref="I124:J124"/>
    <mergeCell ref="K124:L124"/>
    <mergeCell ref="O124:P124"/>
    <mergeCell ref="Q124:R124"/>
    <mergeCell ref="C126:D126"/>
    <mergeCell ref="E126:F126"/>
    <mergeCell ref="I126:J126"/>
    <mergeCell ref="K126:L126"/>
    <mergeCell ref="O126:P126"/>
    <mergeCell ref="Q126:R126"/>
    <mergeCell ref="C125:D125"/>
    <mergeCell ref="E125:F125"/>
    <mergeCell ref="I125:J125"/>
    <mergeCell ref="K125:L125"/>
    <mergeCell ref="O125:P125"/>
    <mergeCell ref="Q125:R125"/>
    <mergeCell ref="J133:L133"/>
    <mergeCell ref="J134:L134"/>
    <mergeCell ref="J135:L135"/>
    <mergeCell ref="J136:L136"/>
    <mergeCell ref="J137:L137"/>
    <mergeCell ref="J138:L138"/>
    <mergeCell ref="B129:D129"/>
    <mergeCell ref="E129:F129"/>
    <mergeCell ref="E130:F130"/>
    <mergeCell ref="H131:H132"/>
    <mergeCell ref="I131:I132"/>
    <mergeCell ref="J131:L132"/>
    <mergeCell ref="O136:R136"/>
    <mergeCell ref="O137:R137"/>
    <mergeCell ref="J139:L139"/>
    <mergeCell ref="J140:L140"/>
    <mergeCell ref="J141:L141"/>
    <mergeCell ref="J142:L142"/>
    <mergeCell ref="J143:L143"/>
    <mergeCell ref="N148:R148"/>
    <mergeCell ref="H145:L145"/>
    <mergeCell ref="H146:L146"/>
    <mergeCell ref="C167:D167"/>
    <mergeCell ref="E167:F167"/>
    <mergeCell ref="C168:D168"/>
    <mergeCell ref="E168:F168"/>
    <mergeCell ref="O138:R138"/>
    <mergeCell ref="O146:R146"/>
    <mergeCell ref="C166:D166"/>
    <mergeCell ref="E166:F166"/>
    <mergeCell ref="O143:R143"/>
    <mergeCell ref="O142:R142"/>
    <mergeCell ref="O145:R145"/>
    <mergeCell ref="O144:R144"/>
    <mergeCell ref="P155:R155"/>
    <mergeCell ref="N155:O155"/>
    <mergeCell ref="N152:R152"/>
    <mergeCell ref="N153:R153"/>
    <mergeCell ref="J148:L148"/>
    <mergeCell ref="J149:L149"/>
    <mergeCell ref="J150:L150"/>
    <mergeCell ref="J151:L151"/>
    <mergeCell ref="J152:L152"/>
    <mergeCell ref="N149:R149"/>
    <mergeCell ref="N141:R141"/>
    <mergeCell ref="N150:R150"/>
    <mergeCell ref="O158:R158"/>
    <mergeCell ref="O159:R159"/>
    <mergeCell ref="O160:R160"/>
    <mergeCell ref="H129:L130"/>
    <mergeCell ref="H159:I159"/>
    <mergeCell ref="J159:L159"/>
    <mergeCell ref="H160:I160"/>
    <mergeCell ref="J160:L160"/>
    <mergeCell ref="J153:L153"/>
    <mergeCell ref="J154:L154"/>
    <mergeCell ref="J155:L155"/>
    <mergeCell ref="J156:L156"/>
    <mergeCell ref="J157:L157"/>
    <mergeCell ref="H158:I158"/>
    <mergeCell ref="J158:L158"/>
    <mergeCell ref="J147:L147"/>
    <mergeCell ref="O132:R132"/>
    <mergeCell ref="O133:R133"/>
    <mergeCell ref="O134:R134"/>
    <mergeCell ref="N129:R129"/>
    <mergeCell ref="O130:R130"/>
    <mergeCell ref="O131:R131"/>
    <mergeCell ref="N151:R151"/>
    <mergeCell ref="O135:R135"/>
  </mergeCells>
  <conditionalFormatting sqref="B6:B39">
    <cfRule type="expression" dxfId="21" priority="8">
      <formula>COUNTIF($B$6:$B$39,$B6)&gt;1</formula>
    </cfRule>
  </conditionalFormatting>
  <conditionalFormatting sqref="B48:B81">
    <cfRule type="expression" dxfId="20" priority="7">
      <formula>COUNTIF($B$48:$B$81,$B48)&gt;1</formula>
    </cfRule>
  </conditionalFormatting>
  <conditionalFormatting sqref="B90:B123">
    <cfRule type="expression" dxfId="19" priority="4">
      <formula>COUNTIF($B$90:$B$123,$B90)&gt;1</formula>
    </cfRule>
  </conditionalFormatting>
  <conditionalFormatting sqref="B132:B165">
    <cfRule type="expression" dxfId="18" priority="1">
      <formula>COUNTIF($B$132:$B$165,$B132)&gt;1</formula>
    </cfRule>
  </conditionalFormatting>
  <conditionalFormatting sqref="H6:H39">
    <cfRule type="expression" dxfId="17" priority="9">
      <formula>COUNTIF($H$6:$H$39,$H6)&gt;1</formula>
    </cfRule>
  </conditionalFormatting>
  <conditionalFormatting sqref="H48:H81">
    <cfRule type="expression" dxfId="16" priority="6">
      <formula>COUNTIF($H$48:$H$81,$H48)&gt;1</formula>
    </cfRule>
  </conditionalFormatting>
  <conditionalFormatting sqref="H90:H123">
    <cfRule type="expression" dxfId="15" priority="3">
      <formula>COUNTIF($H$90:$H$123,$H90)&gt;1</formula>
    </cfRule>
  </conditionalFormatting>
  <conditionalFormatting sqref="N6:N39">
    <cfRule type="expression" dxfId="14" priority="10">
      <formula>COUNTIF($N$6:$N$39,$N6)&gt;1</formula>
    </cfRule>
  </conditionalFormatting>
  <conditionalFormatting sqref="N48:N81">
    <cfRule type="expression" dxfId="13" priority="5">
      <formula>COUNTIF($N$48:$N$81,$N48)&gt;1</formula>
    </cfRule>
  </conditionalFormatting>
  <conditionalFormatting sqref="N90:N123">
    <cfRule type="expression" dxfId="12" priority="2">
      <formula>COUNTIF($N$90:$N$123,$N90)&gt;1</formula>
    </cfRule>
  </conditionalFormatting>
  <dataValidations count="10">
    <dataValidation type="list" allowBlank="1" showInputMessage="1" showErrorMessage="1" sqref="N149" xr:uid="{3A7C0825-AA0D-495C-887B-CA3643A88247}">
      <formula1>"Balíčkovať (do tašiek),Baliť po zostách (do krabíc),Dodať bez balenia"</formula1>
    </dataValidation>
    <dataValidation allowBlank="1" sqref="E168 K42 E42 Q42 E84 K84 Q84 E126 K126 Q126 L48:L81 Q90:Q124 K48:K82 E6:E40 Q48:Q82 K6:K40 E48:E82 K90:K124 Q6:Q40 E90:E124 L6:L39 F6:F39 L90:L123 R6:R39 F48:F81 R90:R123 R48:R81 F90:F123 E132:E166 F132:F165" xr:uid="{315C0A68-A288-461C-B65E-39D25A9C1D6F}"/>
    <dataValidation type="list" allowBlank="1" showInputMessage="1" showErrorMessage="1" sqref="N151" xr:uid="{AB23B665-7961-44E4-8019-617C5834A6F9}">
      <formula1>"Rozvoz MEGGY-T  -  0 € (zadarmo)"</formula1>
    </dataValidation>
    <dataValidation type="list" allowBlank="1" showInputMessage="1" showErrorMessage="1" sqref="N153" xr:uid="{CC41088B-2078-4598-8AE4-8C76C5C5005D}">
      <formula1>"Platba prevodom - na faktúru"</formula1>
    </dataValidation>
    <dataValidation type="list" allowBlank="1" showDropDown="1" showInputMessage="1" sqref="Q87:R87 E3:F3 K3:L3 Q3:R3 E45:F45 K45:L45 Q45:R45 E87:F87 K87:L87 E129:F129" xr:uid="{AEB1B5E4-6556-4616-95B0-4C3620C7C6E5}">
      <formula1>"MŠ,0.ročník,1.ročník,2.ročník,3.ročník,4.ročník,5.ročník,6.ročník,7.ročník,8.ročník,9.ročník,1.A,1.B,1.C,1.D,2.A,2.B,2.C,2.D,3.A,3.B,3.C,3.D,4.A,4.B,4.C,4.D,5.A,5.B,5.C,5.D,6.A,6.B,6.C,6.D,7.A,7.B,7.C,7.D,8.A,8.B,8.C,8.D,9.A,9.B,9.C,9.D"</formula1>
    </dataValidation>
    <dataValidation type="whole" operator="greaterThanOrEqual" allowBlank="1" showInputMessage="1" showErrorMessage="1" errorTitle="CHYBA VSTUPU" error="Zadajte celé číslo !" sqref="D48:D81 D6:D39 J6:J39 P90:P123 J48:J81 P48:P81 P6:P39 J90:J123 D90:D123 D132:D165" xr:uid="{22FFCDBF-6861-4A8C-8C0F-3BD7E35CB49C}">
      <formula1>0</formula1>
    </dataValidation>
    <dataValidation type="whole" operator="greaterThan" allowBlank="1" showInputMessage="1" showErrorMessage="1" errorTitle="CHYBA VSTUPU" error="Zadajte celé čislo" promptTitle="ZADANIE POČTU ZOSTÁV" prompt="Zadajte počet objednávajúcich zostáv !" sqref="E167 E125 K125 Q125 E83 K83 Q83 E41 K41 Q41" xr:uid="{074D6BD2-3872-439C-B487-A15C291A97DB}">
      <formula1>0</formula1>
    </dataValidation>
    <dataValidation type="list" allowBlank="1" showDropDown="1" sqref="C6:C39 O6:O39 I6:I39 C90:C123 I48:I81 O48:O81 O90:O123 I90:I123 C48:C81 C132:C165" xr:uid="{78498E90-D077-4F62-ABD1-40D104CC8D98}">
      <formula1>INDIRECT("CenníkNázov")</formula1>
    </dataValidation>
    <dataValidation type="list" allowBlank="1" showInputMessage="1" showErrorMessage="1" sqref="J160:L160" xr:uid="{4C4F74BF-D9E8-42EA-9054-3D2E6CD6F9D0}">
      <formula1>"áno,nie"</formula1>
    </dataValidation>
    <dataValidation type="list" allowBlank="1" showInputMessage="1" showErrorMessage="1" sqref="B3:C3" xr:uid="{4C5BA26F-8985-4DBA-8AB7-8047C6CFB37B}">
      <formula1>"2024/2025,2025/2026"</formula1>
    </dataValidation>
  </dataValidations>
  <printOptions horizontalCentered="1" verticalCentered="1"/>
  <pageMargins left="0.19685039370078741" right="0.19685039370078741" top="0.78740157480314965" bottom="0.78740157480314965" header="0" footer="0"/>
  <pageSetup paperSize="9" scale="67" fitToHeight="2" orientation="portrait" blackAndWhite="1" r:id="rId1"/>
  <rowBreaks count="1" manualBreakCount="1">
    <brk id="84" min="1" max="17" man="1"/>
  </rowBreaks>
  <ignoredErrors>
    <ignoredError sqref="O167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3D9C-9D03-4C7F-A646-2F6AB32F4366}">
  <sheetPr>
    <tabColor rgb="FF92D050"/>
  </sheetPr>
  <dimension ref="A1:R476"/>
  <sheetViews>
    <sheetView showGridLines="0" showRowColHeaders="0" showZeros="0" zoomScaleNormal="100" workbookViewId="0"/>
  </sheetViews>
  <sheetFormatPr defaultColWidth="9.15234375" defaultRowHeight="14.6" x14ac:dyDescent="0.4"/>
  <cols>
    <col min="1" max="1" width="2.53515625" customWidth="1"/>
    <col min="2" max="2" width="5.3828125" customWidth="1"/>
    <col min="3" max="3" width="30.69140625" customWidth="1"/>
    <col min="4" max="4" width="6.53515625" customWidth="1"/>
    <col min="5" max="5" width="7.53515625" customWidth="1"/>
    <col min="6" max="6" width="10.53515625" customWidth="1"/>
    <col min="7" max="7" width="6.69140625" customWidth="1"/>
    <col min="8" max="8" width="30.69140625" customWidth="1"/>
    <col min="9" max="18" width="4.3046875" customWidth="1"/>
    <col min="19" max="53" width="9.15234375" customWidth="1"/>
  </cols>
  <sheetData>
    <row r="1" spans="1:18" ht="15" customHeight="1" x14ac:dyDescent="0.4">
      <c r="A1" s="39"/>
      <c r="B1" s="55"/>
      <c r="C1" s="39"/>
      <c r="D1" s="39"/>
      <c r="E1" s="40"/>
      <c r="F1" s="40"/>
      <c r="G1" s="41"/>
      <c r="H1" s="41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75" customHeight="1" x14ac:dyDescent="0.4">
      <c r="A2" s="39"/>
      <c r="B2" s="273" t="s">
        <v>615</v>
      </c>
      <c r="C2" s="274"/>
      <c r="D2" s="274"/>
      <c r="E2" s="274"/>
      <c r="F2" s="275"/>
      <c r="G2" s="41"/>
      <c r="H2" s="57" t="s">
        <v>616</v>
      </c>
      <c r="I2" s="42" t="str">
        <f ca="1">IF(I3="","",OFFSET('Cenník'!$L$5,-4,MATCH(I6,'Cenník'!$M$5:$V$5,0)))</f>
        <v/>
      </c>
      <c r="J2" s="42" t="str">
        <f ca="1">IF(J3="","",OFFSET('Cenník'!$L$5,-4,MATCH(J6,'Cenník'!$M$5:$V$5,0)))</f>
        <v/>
      </c>
      <c r="K2" s="42" t="str">
        <f ca="1">IF(K3="","",OFFSET('Cenník'!$L$5,-4,MATCH(K6,'Cenník'!$M$5:$V$5,0)))</f>
        <v/>
      </c>
      <c r="L2" s="42" t="str">
        <f ca="1">IF(L3="","",OFFSET('Cenník'!$L$5,-4,MATCH(L6,'Cenník'!$M$5:$V$5,0)))</f>
        <v/>
      </c>
      <c r="M2" s="42" t="str">
        <f ca="1">IF(M3="","",OFFSET('Cenník'!$L$5,-4,MATCH(M6,'Cenník'!$M$5:$V$5,0)))</f>
        <v/>
      </c>
      <c r="N2" s="42" t="str">
        <f ca="1">IF(N3="","",OFFSET('Cenník'!$L$5,-4,MATCH(N6,'Cenník'!$M$5:$V$5,0)))</f>
        <v/>
      </c>
      <c r="O2" s="42" t="str">
        <f ca="1">IF(O3="","",OFFSET('Cenník'!$L$5,-4,MATCH(O6,'Cenník'!$M$5:$V$5,0)))</f>
        <v/>
      </c>
      <c r="P2" s="42" t="str">
        <f ca="1">IF(P3="","",OFFSET('Cenník'!$L$5,-4,MATCH(P6,'Cenník'!$M$5:$V$5,0)))</f>
        <v/>
      </c>
      <c r="Q2" s="42" t="str">
        <f ca="1">IF(Q3="","",OFFSET('Cenník'!$L$5,-4,MATCH(Q6,'Cenník'!$M$5:$V$5,0)))</f>
        <v/>
      </c>
      <c r="R2" s="42" t="str">
        <f ca="1">IF(R3="","",OFFSET('Cenník'!$L$5,-4,MATCH(R6,'Cenník'!$M$5:$V$5,0)))</f>
        <v/>
      </c>
    </row>
    <row r="3" spans="1:18" ht="69" customHeight="1" x14ac:dyDescent="0.4">
      <c r="A3" s="39"/>
      <c r="B3" s="276">
        <f>COUNTIF($B$9:$B$476,"&gt;0")</f>
        <v>0</v>
      </c>
      <c r="C3" s="278" t="s">
        <v>617</v>
      </c>
      <c r="D3" s="279"/>
      <c r="E3" s="280">
        <f ca="1">SUMIF($I$3:$R$3,"&gt;0")</f>
        <v>0</v>
      </c>
      <c r="F3" s="281"/>
      <c r="G3" s="41"/>
      <c r="H3" s="43" t="s">
        <v>618</v>
      </c>
      <c r="I3" s="44" t="str">
        <f ca="1">IFERROR(OFFSET('Cenník'!$L$5,-2,MATCH(I6,'Cenník'!$M$5:$V$5,0)),"")</f>
        <v/>
      </c>
      <c r="J3" s="44" t="str">
        <f ca="1">IFERROR(OFFSET('Cenník'!$L$5,-2,MATCH(J6,'Cenník'!$M$5:$V$5,0)),"")</f>
        <v/>
      </c>
      <c r="K3" s="44" t="str">
        <f ca="1">IFERROR(OFFSET('Cenník'!$L$5,-2,MATCH(K6,'Cenník'!$M$5:$V$5,0)),"")</f>
        <v/>
      </c>
      <c r="L3" s="44" t="str">
        <f ca="1">IFERROR(OFFSET('Cenník'!$L$5,-2,MATCH(L6,'Cenník'!$M$5:$V$5,0)),"")</f>
        <v/>
      </c>
      <c r="M3" s="44" t="str">
        <f ca="1">IFERROR(OFFSET('Cenník'!$L$5,-2,MATCH(M6,'Cenník'!$M$5:$V$5,0)),"")</f>
        <v/>
      </c>
      <c r="N3" s="44" t="str">
        <f ca="1">IFERROR(OFFSET('Cenník'!$L$5,-2,MATCH(N6,'Cenník'!$M$5:$V$5,0)),"")</f>
        <v/>
      </c>
      <c r="O3" s="44" t="str">
        <f ca="1">IFERROR(OFFSET('Cenník'!$L$5,-2,MATCH(O6,'Cenník'!$M$5:$V$5,0)),"")</f>
        <v/>
      </c>
      <c r="P3" s="44" t="str">
        <f ca="1">IFERROR(OFFSET('Cenník'!$L$5,-2,MATCH(P6,'Cenník'!$M$5:$V$5,0)),"")</f>
        <v/>
      </c>
      <c r="Q3" s="44" t="str">
        <f ca="1">IFERROR(OFFSET('Cenník'!$L$5,-2,MATCH(Q6,'Cenník'!$M$5:$V$5,0)),"")</f>
        <v/>
      </c>
      <c r="R3" s="44" t="str">
        <f ca="1">IFERROR(OFFSET('Cenník'!$L$5,-2,MATCH(R6,'Cenník'!$M$5:$V$5,0)),"")</f>
        <v/>
      </c>
    </row>
    <row r="4" spans="1:18" x14ac:dyDescent="0.4">
      <c r="A4" s="39"/>
      <c r="B4" s="277"/>
      <c r="C4" s="282" t="s">
        <v>619</v>
      </c>
      <c r="D4" s="283"/>
      <c r="E4" s="284">
        <f ca="1">SUM(I4:R4)</f>
        <v>0</v>
      </c>
      <c r="F4" s="285"/>
      <c r="G4" s="41"/>
      <c r="H4" s="45" t="s">
        <v>620</v>
      </c>
      <c r="I4" s="46" t="str">
        <f ca="1">IFERROR(OFFSET('Cenník'!$L$5,-3,MATCH(I6,'Cenník'!$M$5:$V$5,0)),"")</f>
        <v/>
      </c>
      <c r="J4" s="46" t="str">
        <f ca="1">IFERROR(OFFSET('Cenník'!$L$5,-3,MATCH(J6,'Cenník'!$M$5:$V$5,0)),"")</f>
        <v/>
      </c>
      <c r="K4" s="46" t="str">
        <f ca="1">IFERROR(OFFSET('Cenník'!$L$5,-3,MATCH(K6,'Cenník'!$M$5:$V$5,0)),"")</f>
        <v/>
      </c>
      <c r="L4" s="46" t="str">
        <f ca="1">IFERROR(OFFSET('Cenník'!$L$5,-3,MATCH(L6,'Cenník'!$M$5:$V$5,0)),"")</f>
        <v/>
      </c>
      <c r="M4" s="46" t="str">
        <f ca="1">IFERROR(OFFSET('Cenník'!$L$5,-3,MATCH(M6,'Cenník'!$M$5:$V$5,0)),"")</f>
        <v/>
      </c>
      <c r="N4" s="46" t="str">
        <f ca="1">IFERROR(OFFSET('Cenník'!$L$5,-3,MATCH(N6,'Cenník'!$M$5:$V$5,0)),"")</f>
        <v/>
      </c>
      <c r="O4" s="46" t="str">
        <f ca="1">IFERROR(OFFSET('Cenník'!$L$5,-3,MATCH(O6,'Cenník'!$M$5:$V$5,0)),"")</f>
        <v/>
      </c>
      <c r="P4" s="46" t="str">
        <f ca="1">IFERROR(OFFSET('Cenník'!$L$5,-3,MATCH(P6,'Cenník'!$M$5:$V$5,0)),"")</f>
        <v/>
      </c>
      <c r="Q4" s="46" t="str">
        <f ca="1">IFERROR(OFFSET('Cenník'!$L$5,-3,MATCH(Q6,'Cenník'!$M$5:$V$5,0)),"")</f>
        <v/>
      </c>
      <c r="R4" s="46" t="str">
        <f ca="1">IFERROR(OFFSET('Cenník'!$L$5,-3,MATCH(R6,'Cenník'!$M$5:$V$5,0)),"")</f>
        <v/>
      </c>
    </row>
    <row r="5" spans="1:18" x14ac:dyDescent="0.4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idden="1" x14ac:dyDescent="0.4">
      <c r="A6" s="41"/>
      <c r="B6" s="41"/>
      <c r="C6" s="41"/>
      <c r="D6" s="41"/>
      <c r="E6" s="41"/>
      <c r="F6" s="41"/>
      <c r="G6" s="41"/>
      <c r="H6" s="56"/>
      <c r="I6" s="47">
        <v>1</v>
      </c>
      <c r="J6" s="47">
        <v>2</v>
      </c>
      <c r="K6" s="47">
        <v>3</v>
      </c>
      <c r="L6" s="47">
        <v>4</v>
      </c>
      <c r="M6" s="47">
        <v>5</v>
      </c>
      <c r="N6" s="47">
        <v>6</v>
      </c>
      <c r="O6" s="47">
        <v>7</v>
      </c>
      <c r="P6" s="47">
        <v>8</v>
      </c>
      <c r="Q6" s="47">
        <v>9</v>
      </c>
      <c r="R6" s="47">
        <v>10</v>
      </c>
    </row>
    <row r="7" spans="1:18" hidden="1" x14ac:dyDescent="0.4">
      <c r="A7" s="41"/>
      <c r="B7" s="41"/>
      <c r="C7" s="41"/>
      <c r="D7" s="41"/>
      <c r="E7" s="41"/>
      <c r="F7" s="41"/>
      <c r="G7" s="41"/>
      <c r="H7" s="41"/>
      <c r="I7" s="47">
        <f ca="1">IFERROR(IF(MATCH(I6,'Cenník'!$M$5:$W$5,0)=11,15,OFFSET(INDEX('Cenník'!$M$5:$W$5,MATCH(I6,'Cenník'!$M$5:$W$5,0)),1,0)+4),0)</f>
        <v>0</v>
      </c>
      <c r="J7" s="47">
        <f ca="1">IFERROR(IF(MATCH(J6,'Cenník'!$M$5:$W$5,0)=11,15,OFFSET(INDEX('Cenník'!$M$5:$W$5,MATCH(J6,'Cenník'!$M$5:$W$5,0)),1,0)+4),0)</f>
        <v>0</v>
      </c>
      <c r="K7" s="47">
        <f ca="1">IFERROR(IF(MATCH(K6,'Cenník'!$M$5:$W$5,0)=11,15,OFFSET(INDEX('Cenník'!$M$5:$W$5,MATCH(K6,'Cenník'!$M$5:$W$5,0)),1,0)+4),0)</f>
        <v>0</v>
      </c>
      <c r="L7" s="47">
        <f ca="1">IFERROR(IF(MATCH(L6,'Cenník'!$M$5:$W$5,0)=11,15,OFFSET(INDEX('Cenník'!$M$5:$W$5,MATCH(L6,'Cenník'!$M$5:$W$5,0)),1,0)+4),0)</f>
        <v>0</v>
      </c>
      <c r="M7" s="47">
        <f ca="1">IFERROR(IF(MATCH(M6,'Cenník'!$M$5:$W$5,0)=11,15,OFFSET(INDEX('Cenník'!$M$5:$W$5,MATCH(M6,'Cenník'!$M$5:$W$5,0)),1,0)+4),0)</f>
        <v>0</v>
      </c>
      <c r="N7" s="47">
        <f ca="1">IFERROR(IF(MATCH(N6,'Cenník'!$M$5:$W$5,0)=11,15,OFFSET(INDEX('Cenník'!$M$5:$W$5,MATCH(N6,'Cenník'!$M$5:$W$5,0)),1,0)+4),0)</f>
        <v>0</v>
      </c>
      <c r="O7" s="47">
        <f ca="1">IFERROR(IF(MATCH(O6,'Cenník'!$M$5:$W$5,0)=11,15,OFFSET(INDEX('Cenník'!$M$5:$W$5,MATCH(O6,'Cenník'!$M$5:$W$5,0)),1,0)+4),0)</f>
        <v>0</v>
      </c>
      <c r="P7" s="47">
        <f ca="1">IFERROR(IF(MATCH(P6,'Cenník'!$M$5:$W$5,0)=11,15,OFFSET(INDEX('Cenník'!$M$5:$W$5,MATCH(P6,'Cenník'!$M$5:$W$5,0)),1,0)+4),0)</f>
        <v>0</v>
      </c>
      <c r="Q7" s="47">
        <f ca="1">IFERROR(IF(MATCH(Q6,'Cenník'!$M$5:$W$5,0)=11,15,OFFSET(INDEX('Cenník'!$M$5:$W$5,MATCH(Q6,'Cenník'!$M$5:$W$5,0)),1,0)+4),0)</f>
        <v>0</v>
      </c>
      <c r="R7" s="47">
        <f ca="1">IFERROR(IF(MATCH(R6,'Cenník'!$M$5:$W$5,0)=11,15,OFFSET(INDEX('Cenník'!$M$5:$W$5,MATCH(R6,'Cenník'!$M$5:$W$5,0)),1,0)+4),0)</f>
        <v>0</v>
      </c>
    </row>
    <row r="8" spans="1:18" ht="12.75" customHeight="1" x14ac:dyDescent="0.4">
      <c r="A8" s="39"/>
      <c r="B8" s="48" t="s">
        <v>9</v>
      </c>
      <c r="C8" s="48" t="s">
        <v>621</v>
      </c>
      <c r="D8" s="49" t="s">
        <v>622</v>
      </c>
      <c r="E8" s="49" t="s">
        <v>12</v>
      </c>
      <c r="F8" s="50" t="s">
        <v>623</v>
      </c>
      <c r="G8" s="41"/>
      <c r="H8" s="60" t="s">
        <v>624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2" customHeight="1" x14ac:dyDescent="0.4">
      <c r="A9" s="51">
        <v>1</v>
      </c>
      <c r="B9" s="52" t="str">
        <f>IFERROR(INDEX(Výskyt[[poradie]:[kód-P]],MATCH(A9,Výskyt[poradie],0),2),"")</f>
        <v/>
      </c>
      <c r="C9" s="52" t="str">
        <f>IFERROR(INDEX(Cenník[[Kód]:[Názov]],MATCH($B9,Cenník[Kód]),2),"")</f>
        <v/>
      </c>
      <c r="D9" s="46" t="str">
        <f ca="1">IF(SUM(I9:R9)&lt;&gt;0,SUM(I9:R9),"")</f>
        <v/>
      </c>
      <c r="E9" s="53" t="str">
        <f>IFERROR(INDEX(Cenník[[KódN]:[JC]],MATCH($B9,Cenník[KódN]),2),"")</f>
        <v/>
      </c>
      <c r="F9" s="54" t="str">
        <f ca="1">IFERROR(D9*E9,"")</f>
        <v/>
      </c>
      <c r="G9" s="41"/>
      <c r="H9" s="58" t="str">
        <f>IF(B9&gt;0,C9,"")</f>
        <v/>
      </c>
      <c r="I9" s="46" t="str">
        <f ca="1">IF(AND($B9&gt;0,I$7&gt;0),INDEX(Výskyt[#Data],MATCH($B9,Výskyt[kód-P]),I$7),"")</f>
        <v/>
      </c>
      <c r="J9" s="46" t="str">
        <f ca="1">IF(AND($B9&gt;0,J$7&gt;0),INDEX(Výskyt[#Data],MATCH($B9,Výskyt[kód-P]),J$7),"")</f>
        <v/>
      </c>
      <c r="K9" s="46" t="str">
        <f ca="1">IF(AND($B9&gt;0,K$7&gt;0),INDEX(Výskyt[#Data],MATCH($B9,Výskyt[kód-P]),K$7),"")</f>
        <v/>
      </c>
      <c r="L9" s="46" t="str">
        <f ca="1">IF(AND($B9&gt;0,L$7&gt;0),INDEX(Výskyt[#Data],MATCH($B9,Výskyt[kód-P]),L$7),"")</f>
        <v/>
      </c>
      <c r="M9" s="46" t="str">
        <f ca="1">IF(AND($B9&gt;0,M$7&gt;0),INDEX(Výskyt[#Data],MATCH($B9,Výskyt[kód-P]),M$7),"")</f>
        <v/>
      </c>
      <c r="N9" s="46" t="str">
        <f ca="1">IF(AND($B9&gt;0,N$7&gt;0),INDEX(Výskyt[#Data],MATCH($B9,Výskyt[kód-P]),N$7),"")</f>
        <v/>
      </c>
      <c r="O9" s="46" t="str">
        <f ca="1">IF(AND($B9&gt;0,O$7&gt;0),INDEX(Výskyt[#Data],MATCH($B9,Výskyt[kód-P]),O$7),"")</f>
        <v/>
      </c>
      <c r="P9" s="46" t="str">
        <f ca="1">IF(AND($B9&gt;0,P$7&gt;0),INDEX(Výskyt[#Data],MATCH($B9,Výskyt[kód-P]),P$7),"")</f>
        <v/>
      </c>
      <c r="Q9" s="46" t="str">
        <f ca="1">IF(AND($B9&gt;0,Q$7&gt;0),INDEX(Výskyt[#Data],MATCH($B9,Výskyt[kód-P]),Q$7),"")</f>
        <v/>
      </c>
      <c r="R9" s="46" t="str">
        <f ca="1">IF(AND($B9&gt;0,R$7&gt;0),INDEX(Výskyt[#Data],MATCH($B9,Výskyt[kód-P]),R$7),"")</f>
        <v/>
      </c>
    </row>
    <row r="10" spans="1:18" ht="12.75" customHeight="1" x14ac:dyDescent="0.4">
      <c r="A10" s="51">
        <v>2</v>
      </c>
      <c r="B10" s="52" t="str">
        <f>IFERROR(INDEX(Výskyt[[poradie]:[kód-P]],MATCH(A10,Výskyt[poradie],0),2),"")</f>
        <v/>
      </c>
      <c r="C10" s="52" t="str">
        <f>IFERROR(INDEX(Cenník[[Kód]:[Názov]],MATCH($B10,Cenník[Kód]),2),"")</f>
        <v/>
      </c>
      <c r="D10" s="46" t="str">
        <f t="shared" ref="D10:D73" ca="1" si="0">IF(SUM(I10:R10)&lt;&gt;0,SUM(I10:R10),"")</f>
        <v/>
      </c>
      <c r="E10" s="53" t="str">
        <f>IFERROR(INDEX(Cenník[[KódN]:[JC]],MATCH($B10,Cenník[KódN]),2),"")</f>
        <v/>
      </c>
      <c r="F10" s="54" t="str">
        <f t="shared" ref="F10:F73" ca="1" si="1">IFERROR(D10*E10,"")</f>
        <v/>
      </c>
      <c r="G10" s="41"/>
      <c r="H10" s="58" t="str">
        <f t="shared" ref="H10:H73" si="2">IF(B10&gt;0,C10,"")</f>
        <v/>
      </c>
      <c r="I10" s="46" t="str">
        <f ca="1">IF(AND($B10&gt;0,I$7&gt;0),INDEX(Výskyt[#Data],MATCH($B10,Výskyt[kód-P]),I$7),"")</f>
        <v/>
      </c>
      <c r="J10" s="46" t="str">
        <f ca="1">IF(AND($B10&gt;0,J$7&gt;0),INDEX(Výskyt[#Data],MATCH($B10,Výskyt[kód-P]),J$7),"")</f>
        <v/>
      </c>
      <c r="K10" s="46" t="str">
        <f ca="1">IF(AND($B10&gt;0,K$7&gt;0),INDEX(Výskyt[#Data],MATCH($B10,Výskyt[kód-P]),K$7),"")</f>
        <v/>
      </c>
      <c r="L10" s="46" t="str">
        <f ca="1">IF(AND($B10&gt;0,L$7&gt;0),INDEX(Výskyt[#Data],MATCH($B10,Výskyt[kód-P]),L$7),"")</f>
        <v/>
      </c>
      <c r="M10" s="46" t="str">
        <f ca="1">IF(AND($B10&gt;0,M$7&gt;0),INDEX(Výskyt[#Data],MATCH($B10,Výskyt[kód-P]),M$7),"")</f>
        <v/>
      </c>
      <c r="N10" s="46" t="str">
        <f ca="1">IF(AND($B10&gt;0,N$7&gt;0),INDEX(Výskyt[#Data],MATCH($B10,Výskyt[kód-P]),N$7),"")</f>
        <v/>
      </c>
      <c r="O10" s="46" t="str">
        <f ca="1">IF(AND($B10&gt;0,O$7&gt;0),INDEX(Výskyt[#Data],MATCH($B10,Výskyt[kód-P]),O$7),"")</f>
        <v/>
      </c>
      <c r="P10" s="46" t="str">
        <f ca="1">IF(AND($B10&gt;0,P$7&gt;0),INDEX(Výskyt[#Data],MATCH($B10,Výskyt[kód-P]),P$7),"")</f>
        <v/>
      </c>
      <c r="Q10" s="46" t="str">
        <f ca="1">IF(AND($B10&gt;0,Q$7&gt;0),INDEX(Výskyt[#Data],MATCH($B10,Výskyt[kód-P]),Q$7),"")</f>
        <v/>
      </c>
      <c r="R10" s="46" t="str">
        <f ca="1">IF(AND($B10&gt;0,R$7&gt;0),INDEX(Výskyt[#Data],MATCH($B10,Výskyt[kód-P]),R$7),"")</f>
        <v/>
      </c>
    </row>
    <row r="11" spans="1:18" ht="12.75" customHeight="1" x14ac:dyDescent="0.4">
      <c r="A11" s="51">
        <v>3</v>
      </c>
      <c r="B11" s="52" t="str">
        <f>IFERROR(INDEX(Výskyt[[poradie]:[kód-P]],MATCH(A11,Výskyt[poradie],0),2),"")</f>
        <v/>
      </c>
      <c r="C11" s="52" t="str">
        <f>IFERROR(INDEX(Cenník[[Kód]:[Názov]],MATCH($B11,Cenník[Kód]),2),"")</f>
        <v/>
      </c>
      <c r="D11" s="46" t="str">
        <f t="shared" ca="1" si="0"/>
        <v/>
      </c>
      <c r="E11" s="53" t="str">
        <f>IFERROR(INDEX(Cenník[[KódN]:[JC]],MATCH($B11,Cenník[KódN]),2),"")</f>
        <v/>
      </c>
      <c r="F11" s="54" t="str">
        <f t="shared" ca="1" si="1"/>
        <v/>
      </c>
      <c r="G11" s="41"/>
      <c r="H11" s="58" t="str">
        <f t="shared" si="2"/>
        <v/>
      </c>
      <c r="I11" s="46" t="str">
        <f ca="1">IF(AND($B11&gt;0,I$7&gt;0),INDEX(Výskyt[#Data],MATCH($B11,Výskyt[kód-P]),I$7),"")</f>
        <v/>
      </c>
      <c r="J11" s="46" t="str">
        <f ca="1">IF(AND($B11&gt;0,J$7&gt;0),INDEX(Výskyt[#Data],MATCH($B11,Výskyt[kód-P]),J$7),"")</f>
        <v/>
      </c>
      <c r="K11" s="46" t="str">
        <f ca="1">IF(AND($B11&gt;0,K$7&gt;0),INDEX(Výskyt[#Data],MATCH($B11,Výskyt[kód-P]),K$7),"")</f>
        <v/>
      </c>
      <c r="L11" s="46" t="str">
        <f ca="1">IF(AND($B11&gt;0,L$7&gt;0),INDEX(Výskyt[#Data],MATCH($B11,Výskyt[kód-P]),L$7),"")</f>
        <v/>
      </c>
      <c r="M11" s="46" t="str">
        <f ca="1">IF(AND($B11&gt;0,M$7&gt;0),INDEX(Výskyt[#Data],MATCH($B11,Výskyt[kód-P]),M$7),"")</f>
        <v/>
      </c>
      <c r="N11" s="46" t="str">
        <f ca="1">IF(AND($B11&gt;0,N$7&gt;0),INDEX(Výskyt[#Data],MATCH($B11,Výskyt[kód-P]),N$7),"")</f>
        <v/>
      </c>
      <c r="O11" s="46" t="str">
        <f ca="1">IF(AND($B11&gt;0,O$7&gt;0),INDEX(Výskyt[#Data],MATCH($B11,Výskyt[kód-P]),O$7),"")</f>
        <v/>
      </c>
      <c r="P11" s="46" t="str">
        <f ca="1">IF(AND($B11&gt;0,P$7&gt;0),INDEX(Výskyt[#Data],MATCH($B11,Výskyt[kód-P]),P$7),"")</f>
        <v/>
      </c>
      <c r="Q11" s="46" t="str">
        <f ca="1">IF(AND($B11&gt;0,Q$7&gt;0),INDEX(Výskyt[#Data],MATCH($B11,Výskyt[kód-P]),Q$7),"")</f>
        <v/>
      </c>
      <c r="R11" s="46" t="str">
        <f ca="1">IF(AND($B11&gt;0,R$7&gt;0),INDEX(Výskyt[#Data],MATCH($B11,Výskyt[kód-P]),R$7),"")</f>
        <v/>
      </c>
    </row>
    <row r="12" spans="1:18" ht="12.75" customHeight="1" x14ac:dyDescent="0.4">
      <c r="A12" s="51">
        <v>4</v>
      </c>
      <c r="B12" s="52" t="str">
        <f>IFERROR(INDEX(Výskyt[[poradie]:[kód-P]],MATCH(A12,Výskyt[poradie],0),2),"")</f>
        <v/>
      </c>
      <c r="C12" s="52" t="str">
        <f>IFERROR(INDEX(Cenník[[Kód]:[Názov]],MATCH($B12,Cenník[Kód]),2),"")</f>
        <v/>
      </c>
      <c r="D12" s="46" t="str">
        <f t="shared" ca="1" si="0"/>
        <v/>
      </c>
      <c r="E12" s="53" t="str">
        <f>IFERROR(INDEX(Cenník[[KódN]:[JC]],MATCH($B12,Cenník[KódN]),2),"")</f>
        <v/>
      </c>
      <c r="F12" s="54" t="str">
        <f t="shared" ca="1" si="1"/>
        <v/>
      </c>
      <c r="G12" s="41"/>
      <c r="H12" s="58" t="str">
        <f t="shared" si="2"/>
        <v/>
      </c>
      <c r="I12" s="46" t="str">
        <f ca="1">IF(AND($B12&gt;0,I$7&gt;0),INDEX(Výskyt[#Data],MATCH($B12,Výskyt[kód-P]),I$7),"")</f>
        <v/>
      </c>
      <c r="J12" s="46" t="str">
        <f ca="1">IF(AND($B12&gt;0,J$7&gt;0),INDEX(Výskyt[#Data],MATCH($B12,Výskyt[kód-P]),J$7),"")</f>
        <v/>
      </c>
      <c r="K12" s="46" t="str">
        <f ca="1">IF(AND($B12&gt;0,K$7&gt;0),INDEX(Výskyt[#Data],MATCH($B12,Výskyt[kód-P]),K$7),"")</f>
        <v/>
      </c>
      <c r="L12" s="46" t="str">
        <f ca="1">IF(AND($B12&gt;0,L$7&gt;0),INDEX(Výskyt[#Data],MATCH($B12,Výskyt[kód-P]),L$7),"")</f>
        <v/>
      </c>
      <c r="M12" s="46" t="str">
        <f ca="1">IF(AND($B12&gt;0,M$7&gt;0),INDEX(Výskyt[#Data],MATCH($B12,Výskyt[kód-P]),M$7),"")</f>
        <v/>
      </c>
      <c r="N12" s="46" t="str">
        <f ca="1">IF(AND($B12&gt;0,N$7&gt;0),INDEX(Výskyt[#Data],MATCH($B12,Výskyt[kód-P]),N$7),"")</f>
        <v/>
      </c>
      <c r="O12" s="46" t="str">
        <f ca="1">IF(AND($B12&gt;0,O$7&gt;0),INDEX(Výskyt[#Data],MATCH($B12,Výskyt[kód-P]),O$7),"")</f>
        <v/>
      </c>
      <c r="P12" s="46" t="str">
        <f ca="1">IF(AND($B12&gt;0,P$7&gt;0),INDEX(Výskyt[#Data],MATCH($B12,Výskyt[kód-P]),P$7),"")</f>
        <v/>
      </c>
      <c r="Q12" s="46" t="str">
        <f ca="1">IF(AND($B12&gt;0,Q$7&gt;0),INDEX(Výskyt[#Data],MATCH($B12,Výskyt[kód-P]),Q$7),"")</f>
        <v/>
      </c>
      <c r="R12" s="46" t="str">
        <f ca="1">IF(AND($B12&gt;0,R$7&gt;0),INDEX(Výskyt[#Data],MATCH($B12,Výskyt[kód-P]),R$7),"")</f>
        <v/>
      </c>
    </row>
    <row r="13" spans="1:18" ht="12.75" customHeight="1" x14ac:dyDescent="0.4">
      <c r="A13" s="51">
        <v>5</v>
      </c>
      <c r="B13" s="52" t="str">
        <f>IFERROR(INDEX(Výskyt[[poradie]:[kód-P]],MATCH(A13,Výskyt[poradie],0),2),"")</f>
        <v/>
      </c>
      <c r="C13" s="52" t="str">
        <f>IFERROR(INDEX(Cenník[[Kód]:[Názov]],MATCH($B13,Cenník[Kód]),2),"")</f>
        <v/>
      </c>
      <c r="D13" s="46" t="str">
        <f t="shared" ca="1" si="0"/>
        <v/>
      </c>
      <c r="E13" s="53" t="str">
        <f>IFERROR(INDEX(Cenník[[KódN]:[JC]],MATCH($B13,Cenník[KódN]),2),"")</f>
        <v/>
      </c>
      <c r="F13" s="54" t="str">
        <f t="shared" ca="1" si="1"/>
        <v/>
      </c>
      <c r="G13" s="41"/>
      <c r="H13" s="58" t="str">
        <f t="shared" si="2"/>
        <v/>
      </c>
      <c r="I13" s="46" t="str">
        <f ca="1">IF(AND($B13&gt;0,I$7&gt;0),INDEX(Výskyt[#Data],MATCH($B13,Výskyt[kód-P]),I$7),"")</f>
        <v/>
      </c>
      <c r="J13" s="46" t="str">
        <f ca="1">IF(AND($B13&gt;0,J$7&gt;0),INDEX(Výskyt[#Data],MATCH($B13,Výskyt[kód-P]),J$7),"")</f>
        <v/>
      </c>
      <c r="K13" s="46" t="str">
        <f ca="1">IF(AND($B13&gt;0,K$7&gt;0),INDEX(Výskyt[#Data],MATCH($B13,Výskyt[kód-P]),K$7),"")</f>
        <v/>
      </c>
      <c r="L13" s="46" t="str">
        <f ca="1">IF(AND($B13&gt;0,L$7&gt;0),INDEX(Výskyt[#Data],MATCH($B13,Výskyt[kód-P]),L$7),"")</f>
        <v/>
      </c>
      <c r="M13" s="46" t="str">
        <f ca="1">IF(AND($B13&gt;0,M$7&gt;0),INDEX(Výskyt[#Data],MATCH($B13,Výskyt[kód-P]),M$7),"")</f>
        <v/>
      </c>
      <c r="N13" s="46" t="str">
        <f ca="1">IF(AND($B13&gt;0,N$7&gt;0),INDEX(Výskyt[#Data],MATCH($B13,Výskyt[kód-P]),N$7),"")</f>
        <v/>
      </c>
      <c r="O13" s="46" t="str">
        <f ca="1">IF(AND($B13&gt;0,O$7&gt;0),INDEX(Výskyt[#Data],MATCH($B13,Výskyt[kód-P]),O$7),"")</f>
        <v/>
      </c>
      <c r="P13" s="46" t="str">
        <f ca="1">IF(AND($B13&gt;0,P$7&gt;0),INDEX(Výskyt[#Data],MATCH($B13,Výskyt[kód-P]),P$7),"")</f>
        <v/>
      </c>
      <c r="Q13" s="46" t="str">
        <f ca="1">IF(AND($B13&gt;0,Q$7&gt;0),INDEX(Výskyt[#Data],MATCH($B13,Výskyt[kód-P]),Q$7),"")</f>
        <v/>
      </c>
      <c r="R13" s="46" t="str">
        <f ca="1">IF(AND($B13&gt;0,R$7&gt;0),INDEX(Výskyt[#Data],MATCH($B13,Výskyt[kód-P]),R$7),"")</f>
        <v/>
      </c>
    </row>
    <row r="14" spans="1:18" ht="12.75" customHeight="1" x14ac:dyDescent="0.4">
      <c r="A14" s="51">
        <v>6</v>
      </c>
      <c r="B14" s="52" t="str">
        <f>IFERROR(INDEX(Výskyt[[poradie]:[kód-P]],MATCH(A14,Výskyt[poradie],0),2),"")</f>
        <v/>
      </c>
      <c r="C14" s="52" t="str">
        <f>IFERROR(INDEX(Cenník[[Kód]:[Názov]],MATCH($B14,Cenník[Kód]),2),"")</f>
        <v/>
      </c>
      <c r="D14" s="46" t="str">
        <f t="shared" ca="1" si="0"/>
        <v/>
      </c>
      <c r="E14" s="53" t="str">
        <f>IFERROR(INDEX(Cenník[[KódN]:[JC]],MATCH($B14,Cenník[KódN]),2),"")</f>
        <v/>
      </c>
      <c r="F14" s="54" t="str">
        <f t="shared" ca="1" si="1"/>
        <v/>
      </c>
      <c r="G14" s="41"/>
      <c r="H14" s="58" t="str">
        <f t="shared" si="2"/>
        <v/>
      </c>
      <c r="I14" s="46" t="str">
        <f ca="1">IF(AND($B14&gt;0,I$7&gt;0),INDEX(Výskyt[#Data],MATCH($B14,Výskyt[kód-P]),I$7),"")</f>
        <v/>
      </c>
      <c r="J14" s="46" t="str">
        <f ca="1">IF(AND($B14&gt;0,J$7&gt;0),INDEX(Výskyt[#Data],MATCH($B14,Výskyt[kód-P]),J$7),"")</f>
        <v/>
      </c>
      <c r="K14" s="46" t="str">
        <f ca="1">IF(AND($B14&gt;0,K$7&gt;0),INDEX(Výskyt[#Data],MATCH($B14,Výskyt[kód-P]),K$7),"")</f>
        <v/>
      </c>
      <c r="L14" s="46" t="str">
        <f ca="1">IF(AND($B14&gt;0,L$7&gt;0),INDEX(Výskyt[#Data],MATCH($B14,Výskyt[kód-P]),L$7),"")</f>
        <v/>
      </c>
      <c r="M14" s="46" t="str">
        <f ca="1">IF(AND($B14&gt;0,M$7&gt;0),INDEX(Výskyt[#Data],MATCH($B14,Výskyt[kód-P]),M$7),"")</f>
        <v/>
      </c>
      <c r="N14" s="46" t="str">
        <f ca="1">IF(AND($B14&gt;0,N$7&gt;0),INDEX(Výskyt[#Data],MATCH($B14,Výskyt[kód-P]),N$7),"")</f>
        <v/>
      </c>
      <c r="O14" s="46" t="str">
        <f ca="1">IF(AND($B14&gt;0,O$7&gt;0),INDEX(Výskyt[#Data],MATCH($B14,Výskyt[kód-P]),O$7),"")</f>
        <v/>
      </c>
      <c r="P14" s="46" t="str">
        <f ca="1">IF(AND($B14&gt;0,P$7&gt;0),INDEX(Výskyt[#Data],MATCH($B14,Výskyt[kód-P]),P$7),"")</f>
        <v/>
      </c>
      <c r="Q14" s="46" t="str">
        <f ca="1">IF(AND($B14&gt;0,Q$7&gt;0),INDEX(Výskyt[#Data],MATCH($B14,Výskyt[kód-P]),Q$7),"")</f>
        <v/>
      </c>
      <c r="R14" s="46" t="str">
        <f ca="1">IF(AND($B14&gt;0,R$7&gt;0),INDEX(Výskyt[#Data],MATCH($B14,Výskyt[kód-P]),R$7),"")</f>
        <v/>
      </c>
    </row>
    <row r="15" spans="1:18" ht="12.75" customHeight="1" x14ac:dyDescent="0.4">
      <c r="A15" s="51">
        <v>7</v>
      </c>
      <c r="B15" s="52" t="str">
        <f>IFERROR(INDEX(Výskyt[[poradie]:[kód-P]],MATCH(A15,Výskyt[poradie],0),2),"")</f>
        <v/>
      </c>
      <c r="C15" s="52" t="str">
        <f>IFERROR(INDEX(Cenník[[Kód]:[Názov]],MATCH($B15,Cenník[Kód]),2),"")</f>
        <v/>
      </c>
      <c r="D15" s="46" t="str">
        <f t="shared" ca="1" si="0"/>
        <v/>
      </c>
      <c r="E15" s="53" t="str">
        <f>IFERROR(INDEX(Cenník[[KódN]:[JC]],MATCH($B15,Cenník[KódN]),2),"")</f>
        <v/>
      </c>
      <c r="F15" s="54" t="str">
        <f t="shared" ca="1" si="1"/>
        <v/>
      </c>
      <c r="G15" s="41"/>
      <c r="H15" s="58" t="str">
        <f t="shared" si="2"/>
        <v/>
      </c>
      <c r="I15" s="46" t="str">
        <f ca="1">IF(AND($B15&gt;0,I$7&gt;0),INDEX(Výskyt[#Data],MATCH($B15,Výskyt[kód-P]),I$7),"")</f>
        <v/>
      </c>
      <c r="J15" s="46" t="str">
        <f ca="1">IF(AND($B15&gt;0,J$7&gt;0),INDEX(Výskyt[#Data],MATCH($B15,Výskyt[kód-P]),J$7),"")</f>
        <v/>
      </c>
      <c r="K15" s="46" t="str">
        <f ca="1">IF(AND($B15&gt;0,K$7&gt;0),INDEX(Výskyt[#Data],MATCH($B15,Výskyt[kód-P]),K$7),"")</f>
        <v/>
      </c>
      <c r="L15" s="46" t="str">
        <f ca="1">IF(AND($B15&gt;0,L$7&gt;0),INDEX(Výskyt[#Data],MATCH($B15,Výskyt[kód-P]),L$7),"")</f>
        <v/>
      </c>
      <c r="M15" s="46" t="str">
        <f ca="1">IF(AND($B15&gt;0,M$7&gt;0),INDEX(Výskyt[#Data],MATCH($B15,Výskyt[kód-P]),M$7),"")</f>
        <v/>
      </c>
      <c r="N15" s="46" t="str">
        <f ca="1">IF(AND($B15&gt;0,N$7&gt;0),INDEX(Výskyt[#Data],MATCH($B15,Výskyt[kód-P]),N$7),"")</f>
        <v/>
      </c>
      <c r="O15" s="46" t="str">
        <f ca="1">IF(AND($B15&gt;0,O$7&gt;0),INDEX(Výskyt[#Data],MATCH($B15,Výskyt[kód-P]),O$7),"")</f>
        <v/>
      </c>
      <c r="P15" s="46" t="str">
        <f ca="1">IF(AND($B15&gt;0,P$7&gt;0),INDEX(Výskyt[#Data],MATCH($B15,Výskyt[kód-P]),P$7),"")</f>
        <v/>
      </c>
      <c r="Q15" s="46" t="str">
        <f ca="1">IF(AND($B15&gt;0,Q$7&gt;0),INDEX(Výskyt[#Data],MATCH($B15,Výskyt[kód-P]),Q$7),"")</f>
        <v/>
      </c>
      <c r="R15" s="46" t="str">
        <f ca="1">IF(AND($B15&gt;0,R$7&gt;0),INDEX(Výskyt[#Data],MATCH($B15,Výskyt[kód-P]),R$7),"")</f>
        <v/>
      </c>
    </row>
    <row r="16" spans="1:18" ht="12.75" customHeight="1" x14ac:dyDescent="0.4">
      <c r="A16" s="51">
        <v>8</v>
      </c>
      <c r="B16" s="52" t="str">
        <f>IFERROR(INDEX(Výskyt[[poradie]:[kód-P]],MATCH(A16,Výskyt[poradie],0),2),"")</f>
        <v/>
      </c>
      <c r="C16" s="52" t="str">
        <f>IFERROR(INDEX(Cenník[[Kód]:[Názov]],MATCH($B16,Cenník[Kód]),2),"")</f>
        <v/>
      </c>
      <c r="D16" s="46" t="str">
        <f t="shared" ca="1" si="0"/>
        <v/>
      </c>
      <c r="E16" s="53" t="str">
        <f>IFERROR(INDEX(Cenník[[KódN]:[JC]],MATCH($B16,Cenník[KódN]),2),"")</f>
        <v/>
      </c>
      <c r="F16" s="54" t="str">
        <f t="shared" ca="1" si="1"/>
        <v/>
      </c>
      <c r="G16" s="41"/>
      <c r="H16" s="58" t="str">
        <f t="shared" si="2"/>
        <v/>
      </c>
      <c r="I16" s="46" t="str">
        <f ca="1">IF(AND($B16&gt;0,I$7&gt;0),INDEX(Výskyt[#Data],MATCH($B16,Výskyt[kód-P]),I$7),"")</f>
        <v/>
      </c>
      <c r="J16" s="46" t="str">
        <f ca="1">IF(AND($B16&gt;0,J$7&gt;0),INDEX(Výskyt[#Data],MATCH($B16,Výskyt[kód-P]),J$7),"")</f>
        <v/>
      </c>
      <c r="K16" s="46" t="str">
        <f ca="1">IF(AND($B16&gt;0,K$7&gt;0),INDEX(Výskyt[#Data],MATCH($B16,Výskyt[kód-P]),K$7),"")</f>
        <v/>
      </c>
      <c r="L16" s="46" t="str">
        <f ca="1">IF(AND($B16&gt;0,L$7&gt;0),INDEX(Výskyt[#Data],MATCH($B16,Výskyt[kód-P]),L$7),"")</f>
        <v/>
      </c>
      <c r="M16" s="46" t="str">
        <f ca="1">IF(AND($B16&gt;0,M$7&gt;0),INDEX(Výskyt[#Data],MATCH($B16,Výskyt[kód-P]),M$7),"")</f>
        <v/>
      </c>
      <c r="N16" s="46" t="str">
        <f ca="1">IF(AND($B16&gt;0,N$7&gt;0),INDEX(Výskyt[#Data],MATCH($B16,Výskyt[kód-P]),N$7),"")</f>
        <v/>
      </c>
      <c r="O16" s="46" t="str">
        <f ca="1">IF(AND($B16&gt;0,O$7&gt;0),INDEX(Výskyt[#Data],MATCH($B16,Výskyt[kód-P]),O$7),"")</f>
        <v/>
      </c>
      <c r="P16" s="46" t="str">
        <f ca="1">IF(AND($B16&gt;0,P$7&gt;0),INDEX(Výskyt[#Data],MATCH($B16,Výskyt[kód-P]),P$7),"")</f>
        <v/>
      </c>
      <c r="Q16" s="46" t="str">
        <f ca="1">IF(AND($B16&gt;0,Q$7&gt;0),INDEX(Výskyt[#Data],MATCH($B16,Výskyt[kód-P]),Q$7),"")</f>
        <v/>
      </c>
      <c r="R16" s="46" t="str">
        <f ca="1">IF(AND($B16&gt;0,R$7&gt;0),INDEX(Výskyt[#Data],MATCH($B16,Výskyt[kód-P]),R$7),"")</f>
        <v/>
      </c>
    </row>
    <row r="17" spans="1:18" ht="12.75" customHeight="1" x14ac:dyDescent="0.4">
      <c r="A17" s="51">
        <v>9</v>
      </c>
      <c r="B17" s="52" t="str">
        <f>IFERROR(INDEX(Výskyt[[poradie]:[kód-P]],MATCH(A17,Výskyt[poradie],0),2),"")</f>
        <v/>
      </c>
      <c r="C17" s="52" t="str">
        <f>IFERROR(INDEX(Cenník[[Kód]:[Názov]],MATCH($B17,Cenník[Kód]),2),"")</f>
        <v/>
      </c>
      <c r="D17" s="46" t="str">
        <f t="shared" ca="1" si="0"/>
        <v/>
      </c>
      <c r="E17" s="53" t="str">
        <f>IFERROR(INDEX(Cenník[[KódN]:[JC]],MATCH($B17,Cenník[KódN]),2),"")</f>
        <v/>
      </c>
      <c r="F17" s="54" t="str">
        <f t="shared" ca="1" si="1"/>
        <v/>
      </c>
      <c r="G17" s="41"/>
      <c r="H17" s="58" t="str">
        <f t="shared" si="2"/>
        <v/>
      </c>
      <c r="I17" s="46" t="str">
        <f ca="1">IF(AND($B17&gt;0,I$7&gt;0),INDEX(Výskyt[#Data],MATCH($B17,Výskyt[kód-P]),I$7),"")</f>
        <v/>
      </c>
      <c r="J17" s="46" t="str">
        <f ca="1">IF(AND($B17&gt;0,J$7&gt;0),INDEX(Výskyt[#Data],MATCH($B17,Výskyt[kód-P]),J$7),"")</f>
        <v/>
      </c>
      <c r="K17" s="46" t="str">
        <f ca="1">IF(AND($B17&gt;0,K$7&gt;0),INDEX(Výskyt[#Data],MATCH($B17,Výskyt[kód-P]),K$7),"")</f>
        <v/>
      </c>
      <c r="L17" s="46" t="str">
        <f ca="1">IF(AND($B17&gt;0,L$7&gt;0),INDEX(Výskyt[#Data],MATCH($B17,Výskyt[kód-P]),L$7),"")</f>
        <v/>
      </c>
      <c r="M17" s="46" t="str">
        <f ca="1">IF(AND($B17&gt;0,M$7&gt;0),INDEX(Výskyt[#Data],MATCH($B17,Výskyt[kód-P]),M$7),"")</f>
        <v/>
      </c>
      <c r="N17" s="46" t="str">
        <f ca="1">IF(AND($B17&gt;0,N$7&gt;0),INDEX(Výskyt[#Data],MATCH($B17,Výskyt[kód-P]),N$7),"")</f>
        <v/>
      </c>
      <c r="O17" s="46" t="str">
        <f ca="1">IF(AND($B17&gt;0,O$7&gt;0),INDEX(Výskyt[#Data],MATCH($B17,Výskyt[kód-P]),O$7),"")</f>
        <v/>
      </c>
      <c r="P17" s="46" t="str">
        <f ca="1">IF(AND($B17&gt;0,P$7&gt;0),INDEX(Výskyt[#Data],MATCH($B17,Výskyt[kód-P]),P$7),"")</f>
        <v/>
      </c>
      <c r="Q17" s="46" t="str">
        <f ca="1">IF(AND($B17&gt;0,Q$7&gt;0),INDEX(Výskyt[#Data],MATCH($B17,Výskyt[kód-P]),Q$7),"")</f>
        <v/>
      </c>
      <c r="R17" s="46" t="str">
        <f ca="1">IF(AND($B17&gt;0,R$7&gt;0),INDEX(Výskyt[#Data],MATCH($B17,Výskyt[kód-P]),R$7),"")</f>
        <v/>
      </c>
    </row>
    <row r="18" spans="1:18" ht="12.75" customHeight="1" x14ac:dyDescent="0.4">
      <c r="A18" s="51">
        <v>10</v>
      </c>
      <c r="B18" s="52" t="str">
        <f>IFERROR(INDEX(Výskyt[[poradie]:[kód-P]],MATCH(A18,Výskyt[poradie],0),2),"")</f>
        <v/>
      </c>
      <c r="C18" s="52" t="str">
        <f>IFERROR(INDEX(Cenník[[Kód]:[Názov]],MATCH($B18,Cenník[Kód]),2),"")</f>
        <v/>
      </c>
      <c r="D18" s="46" t="str">
        <f t="shared" ca="1" si="0"/>
        <v/>
      </c>
      <c r="E18" s="53" t="str">
        <f>IFERROR(INDEX(Cenník[[KódN]:[JC]],MATCH($B18,Cenník[KódN]),2),"")</f>
        <v/>
      </c>
      <c r="F18" s="54" t="str">
        <f t="shared" ca="1" si="1"/>
        <v/>
      </c>
      <c r="G18" s="41"/>
      <c r="H18" s="58" t="str">
        <f t="shared" si="2"/>
        <v/>
      </c>
      <c r="I18" s="46" t="str">
        <f ca="1">IF(AND($B18&gt;0,I$7&gt;0),INDEX(Výskyt[#Data],MATCH($B18,Výskyt[kód-P]),I$7),"")</f>
        <v/>
      </c>
      <c r="J18" s="46" t="str">
        <f ca="1">IF(AND($B18&gt;0,J$7&gt;0),INDEX(Výskyt[#Data],MATCH($B18,Výskyt[kód-P]),J$7),"")</f>
        <v/>
      </c>
      <c r="K18" s="46" t="str">
        <f ca="1">IF(AND($B18&gt;0,K$7&gt;0),INDEX(Výskyt[#Data],MATCH($B18,Výskyt[kód-P]),K$7),"")</f>
        <v/>
      </c>
      <c r="L18" s="46" t="str">
        <f ca="1">IF(AND($B18&gt;0,L$7&gt;0),INDEX(Výskyt[#Data],MATCH($B18,Výskyt[kód-P]),L$7),"")</f>
        <v/>
      </c>
      <c r="M18" s="46" t="str">
        <f ca="1">IF(AND($B18&gt;0,M$7&gt;0),INDEX(Výskyt[#Data],MATCH($B18,Výskyt[kód-P]),M$7),"")</f>
        <v/>
      </c>
      <c r="N18" s="46" t="str">
        <f ca="1">IF(AND($B18&gt;0,N$7&gt;0),INDEX(Výskyt[#Data],MATCH($B18,Výskyt[kód-P]),N$7),"")</f>
        <v/>
      </c>
      <c r="O18" s="46" t="str">
        <f ca="1">IF(AND($B18&gt;0,O$7&gt;0),INDEX(Výskyt[#Data],MATCH($B18,Výskyt[kód-P]),O$7),"")</f>
        <v/>
      </c>
      <c r="P18" s="46" t="str">
        <f ca="1">IF(AND($B18&gt;0,P$7&gt;0),INDEX(Výskyt[#Data],MATCH($B18,Výskyt[kód-P]),P$7),"")</f>
        <v/>
      </c>
      <c r="Q18" s="46" t="str">
        <f ca="1">IF(AND($B18&gt;0,Q$7&gt;0),INDEX(Výskyt[#Data],MATCH($B18,Výskyt[kód-P]),Q$7),"")</f>
        <v/>
      </c>
      <c r="R18" s="46" t="str">
        <f ca="1">IF(AND($B18&gt;0,R$7&gt;0),INDEX(Výskyt[#Data],MATCH($B18,Výskyt[kód-P]),R$7),"")</f>
        <v/>
      </c>
    </row>
    <row r="19" spans="1:18" ht="12.75" customHeight="1" x14ac:dyDescent="0.4">
      <c r="A19" s="51">
        <v>11</v>
      </c>
      <c r="B19" s="52" t="str">
        <f>IFERROR(INDEX(Výskyt[[poradie]:[kód-P]],MATCH(A19,Výskyt[poradie],0),2),"")</f>
        <v/>
      </c>
      <c r="C19" s="52" t="str">
        <f>IFERROR(INDEX(Cenník[[Kód]:[Názov]],MATCH($B19,Cenník[Kód]),2),"")</f>
        <v/>
      </c>
      <c r="D19" s="46" t="str">
        <f t="shared" ca="1" si="0"/>
        <v/>
      </c>
      <c r="E19" s="53" t="str">
        <f>IFERROR(INDEX(Cenník[[KódN]:[JC]],MATCH($B19,Cenník[KódN]),2),"")</f>
        <v/>
      </c>
      <c r="F19" s="54" t="str">
        <f t="shared" ca="1" si="1"/>
        <v/>
      </c>
      <c r="G19" s="41"/>
      <c r="H19" s="58" t="str">
        <f t="shared" si="2"/>
        <v/>
      </c>
      <c r="I19" s="46" t="str">
        <f ca="1">IF(AND($B19&gt;0,I$7&gt;0),INDEX(Výskyt[#Data],MATCH($B19,Výskyt[kód-P]),I$7),"")</f>
        <v/>
      </c>
      <c r="J19" s="46" t="str">
        <f ca="1">IF(AND($B19&gt;0,J$7&gt;0),INDEX(Výskyt[#Data],MATCH($B19,Výskyt[kód-P]),J$7),"")</f>
        <v/>
      </c>
      <c r="K19" s="46" t="str">
        <f ca="1">IF(AND($B19&gt;0,K$7&gt;0),INDEX(Výskyt[#Data],MATCH($B19,Výskyt[kód-P]),K$7),"")</f>
        <v/>
      </c>
      <c r="L19" s="46" t="str">
        <f ca="1">IF(AND($B19&gt;0,L$7&gt;0),INDEX(Výskyt[#Data],MATCH($B19,Výskyt[kód-P]),L$7),"")</f>
        <v/>
      </c>
      <c r="M19" s="46" t="str">
        <f ca="1">IF(AND($B19&gt;0,M$7&gt;0),INDEX(Výskyt[#Data],MATCH($B19,Výskyt[kód-P]),M$7),"")</f>
        <v/>
      </c>
      <c r="N19" s="46" t="str">
        <f ca="1">IF(AND($B19&gt;0,N$7&gt;0),INDEX(Výskyt[#Data],MATCH($B19,Výskyt[kód-P]),N$7),"")</f>
        <v/>
      </c>
      <c r="O19" s="46" t="str">
        <f ca="1">IF(AND($B19&gt;0,O$7&gt;0),INDEX(Výskyt[#Data],MATCH($B19,Výskyt[kód-P]),O$7),"")</f>
        <v/>
      </c>
      <c r="P19" s="46" t="str">
        <f ca="1">IF(AND($B19&gt;0,P$7&gt;0),INDEX(Výskyt[#Data],MATCH($B19,Výskyt[kód-P]),P$7),"")</f>
        <v/>
      </c>
      <c r="Q19" s="46" t="str">
        <f ca="1">IF(AND($B19&gt;0,Q$7&gt;0),INDEX(Výskyt[#Data],MATCH($B19,Výskyt[kód-P]),Q$7),"")</f>
        <v/>
      </c>
      <c r="R19" s="46" t="str">
        <f ca="1">IF(AND($B19&gt;0,R$7&gt;0),INDEX(Výskyt[#Data],MATCH($B19,Výskyt[kód-P]),R$7),"")</f>
        <v/>
      </c>
    </row>
    <row r="20" spans="1:18" ht="12.75" customHeight="1" x14ac:dyDescent="0.4">
      <c r="A20" s="51">
        <v>12</v>
      </c>
      <c r="B20" s="52" t="str">
        <f>IFERROR(INDEX(Výskyt[[poradie]:[kód-P]],MATCH(A20,Výskyt[poradie],0),2),"")</f>
        <v/>
      </c>
      <c r="C20" s="52" t="str">
        <f>IFERROR(INDEX(Cenník[[Kód]:[Názov]],MATCH($B20,Cenník[Kód]),2),"")</f>
        <v/>
      </c>
      <c r="D20" s="46" t="str">
        <f t="shared" ca="1" si="0"/>
        <v/>
      </c>
      <c r="E20" s="53" t="str">
        <f>IFERROR(INDEX(Cenník[[KódN]:[JC]],MATCH($B20,Cenník[KódN]),2),"")</f>
        <v/>
      </c>
      <c r="F20" s="54" t="str">
        <f t="shared" ca="1" si="1"/>
        <v/>
      </c>
      <c r="G20" s="41"/>
      <c r="H20" s="58" t="str">
        <f t="shared" si="2"/>
        <v/>
      </c>
      <c r="I20" s="46" t="str">
        <f ca="1">IF(AND($B20&gt;0,I$7&gt;0),INDEX(Výskyt[#Data],MATCH($B20,Výskyt[kód-P]),I$7),"")</f>
        <v/>
      </c>
      <c r="J20" s="46" t="str">
        <f ca="1">IF(AND($B20&gt;0,J$7&gt;0),INDEX(Výskyt[#Data],MATCH($B20,Výskyt[kód-P]),J$7),"")</f>
        <v/>
      </c>
      <c r="K20" s="46" t="str">
        <f ca="1">IF(AND($B20&gt;0,K$7&gt;0),INDEX(Výskyt[#Data],MATCH($B20,Výskyt[kód-P]),K$7),"")</f>
        <v/>
      </c>
      <c r="L20" s="46" t="str">
        <f ca="1">IF(AND($B20&gt;0,L$7&gt;0),INDEX(Výskyt[#Data],MATCH($B20,Výskyt[kód-P]),L$7),"")</f>
        <v/>
      </c>
      <c r="M20" s="46" t="str">
        <f ca="1">IF(AND($B20&gt;0,M$7&gt;0),INDEX(Výskyt[#Data],MATCH($B20,Výskyt[kód-P]),M$7),"")</f>
        <v/>
      </c>
      <c r="N20" s="46" t="str">
        <f ca="1">IF(AND($B20&gt;0,N$7&gt;0),INDEX(Výskyt[#Data],MATCH($B20,Výskyt[kód-P]),N$7),"")</f>
        <v/>
      </c>
      <c r="O20" s="46" t="str">
        <f ca="1">IF(AND($B20&gt;0,O$7&gt;0),INDEX(Výskyt[#Data],MATCH($B20,Výskyt[kód-P]),O$7),"")</f>
        <v/>
      </c>
      <c r="P20" s="46" t="str">
        <f ca="1">IF(AND($B20&gt;0,P$7&gt;0),INDEX(Výskyt[#Data],MATCH($B20,Výskyt[kód-P]),P$7),"")</f>
        <v/>
      </c>
      <c r="Q20" s="46" t="str">
        <f ca="1">IF(AND($B20&gt;0,Q$7&gt;0),INDEX(Výskyt[#Data],MATCH($B20,Výskyt[kód-P]),Q$7),"")</f>
        <v/>
      </c>
      <c r="R20" s="46" t="str">
        <f ca="1">IF(AND($B20&gt;0,R$7&gt;0),INDEX(Výskyt[#Data],MATCH($B20,Výskyt[kód-P]),R$7),"")</f>
        <v/>
      </c>
    </row>
    <row r="21" spans="1:18" ht="12.75" customHeight="1" x14ac:dyDescent="0.4">
      <c r="A21" s="51">
        <v>13</v>
      </c>
      <c r="B21" s="52" t="str">
        <f>IFERROR(INDEX(Výskyt[[poradie]:[kód-P]],MATCH(A21,Výskyt[poradie],0),2),"")</f>
        <v/>
      </c>
      <c r="C21" s="52" t="str">
        <f>IFERROR(INDEX(Cenník[[Kód]:[Názov]],MATCH($B21,Cenník[Kód]),2),"")</f>
        <v/>
      </c>
      <c r="D21" s="46" t="str">
        <f t="shared" ca="1" si="0"/>
        <v/>
      </c>
      <c r="E21" s="53" t="str">
        <f>IFERROR(INDEX(Cenník[[KódN]:[JC]],MATCH($B21,Cenník[KódN]),2),"")</f>
        <v/>
      </c>
      <c r="F21" s="54" t="str">
        <f t="shared" ca="1" si="1"/>
        <v/>
      </c>
      <c r="G21" s="41"/>
      <c r="H21" s="58" t="str">
        <f t="shared" si="2"/>
        <v/>
      </c>
      <c r="I21" s="46" t="str">
        <f ca="1">IF(AND($B21&gt;0,I$7&gt;0),INDEX(Výskyt[#Data],MATCH($B21,Výskyt[kód-P]),I$7),"")</f>
        <v/>
      </c>
      <c r="J21" s="46" t="str">
        <f ca="1">IF(AND($B21&gt;0,J$7&gt;0),INDEX(Výskyt[#Data],MATCH($B21,Výskyt[kód-P]),J$7),"")</f>
        <v/>
      </c>
      <c r="K21" s="46" t="str">
        <f ca="1">IF(AND($B21&gt;0,K$7&gt;0),INDEX(Výskyt[#Data],MATCH($B21,Výskyt[kód-P]),K$7),"")</f>
        <v/>
      </c>
      <c r="L21" s="46" t="str">
        <f ca="1">IF(AND($B21&gt;0,L$7&gt;0),INDEX(Výskyt[#Data],MATCH($B21,Výskyt[kód-P]),L$7),"")</f>
        <v/>
      </c>
      <c r="M21" s="46" t="str">
        <f ca="1">IF(AND($B21&gt;0,M$7&gt;0),INDEX(Výskyt[#Data],MATCH($B21,Výskyt[kód-P]),M$7),"")</f>
        <v/>
      </c>
      <c r="N21" s="46" t="str">
        <f ca="1">IF(AND($B21&gt;0,N$7&gt;0),INDEX(Výskyt[#Data],MATCH($B21,Výskyt[kód-P]),N$7),"")</f>
        <v/>
      </c>
      <c r="O21" s="46" t="str">
        <f ca="1">IF(AND($B21&gt;0,O$7&gt;0),INDEX(Výskyt[#Data],MATCH($B21,Výskyt[kód-P]),O$7),"")</f>
        <v/>
      </c>
      <c r="P21" s="46" t="str">
        <f ca="1">IF(AND($B21&gt;0,P$7&gt;0),INDEX(Výskyt[#Data],MATCH($B21,Výskyt[kód-P]),P$7),"")</f>
        <v/>
      </c>
      <c r="Q21" s="46" t="str">
        <f ca="1">IF(AND($B21&gt;0,Q$7&gt;0),INDEX(Výskyt[#Data],MATCH($B21,Výskyt[kód-P]),Q$7),"")</f>
        <v/>
      </c>
      <c r="R21" s="46" t="str">
        <f ca="1">IF(AND($B21&gt;0,R$7&gt;0),INDEX(Výskyt[#Data],MATCH($B21,Výskyt[kód-P]),R$7),"")</f>
        <v/>
      </c>
    </row>
    <row r="22" spans="1:18" ht="12.75" customHeight="1" x14ac:dyDescent="0.4">
      <c r="A22" s="51">
        <v>14</v>
      </c>
      <c r="B22" s="52" t="str">
        <f>IFERROR(INDEX(Výskyt[[poradie]:[kód-P]],MATCH(A22,Výskyt[poradie],0),2),"")</f>
        <v/>
      </c>
      <c r="C22" s="52" t="str">
        <f>IFERROR(INDEX(Cenník[[Kód]:[Názov]],MATCH($B22,Cenník[Kód]),2),"")</f>
        <v/>
      </c>
      <c r="D22" s="46" t="str">
        <f t="shared" ca="1" si="0"/>
        <v/>
      </c>
      <c r="E22" s="53" t="str">
        <f>IFERROR(INDEX(Cenník[[KódN]:[JC]],MATCH($B22,Cenník[KódN]),2),"")</f>
        <v/>
      </c>
      <c r="F22" s="54" t="str">
        <f t="shared" ca="1" si="1"/>
        <v/>
      </c>
      <c r="G22" s="41"/>
      <c r="H22" s="58" t="str">
        <f t="shared" si="2"/>
        <v/>
      </c>
      <c r="I22" s="46" t="str">
        <f ca="1">IF(AND($B22&gt;0,I$7&gt;0),INDEX(Výskyt[#Data],MATCH($B22,Výskyt[kód-P]),I$7),"")</f>
        <v/>
      </c>
      <c r="J22" s="46" t="str">
        <f ca="1">IF(AND($B22&gt;0,J$7&gt;0),INDEX(Výskyt[#Data],MATCH($B22,Výskyt[kód-P]),J$7),"")</f>
        <v/>
      </c>
      <c r="K22" s="46" t="str">
        <f ca="1">IF(AND($B22&gt;0,K$7&gt;0),INDEX(Výskyt[#Data],MATCH($B22,Výskyt[kód-P]),K$7),"")</f>
        <v/>
      </c>
      <c r="L22" s="46" t="str">
        <f ca="1">IF(AND($B22&gt;0,L$7&gt;0),INDEX(Výskyt[#Data],MATCH($B22,Výskyt[kód-P]),L$7),"")</f>
        <v/>
      </c>
      <c r="M22" s="46" t="str">
        <f ca="1">IF(AND($B22&gt;0,M$7&gt;0),INDEX(Výskyt[#Data],MATCH($B22,Výskyt[kód-P]),M$7),"")</f>
        <v/>
      </c>
      <c r="N22" s="46" t="str">
        <f ca="1">IF(AND($B22&gt;0,N$7&gt;0),INDEX(Výskyt[#Data],MATCH($B22,Výskyt[kód-P]),N$7),"")</f>
        <v/>
      </c>
      <c r="O22" s="46" t="str">
        <f ca="1">IF(AND($B22&gt;0,O$7&gt;0),INDEX(Výskyt[#Data],MATCH($B22,Výskyt[kód-P]),O$7),"")</f>
        <v/>
      </c>
      <c r="P22" s="46" t="str">
        <f ca="1">IF(AND($B22&gt;0,P$7&gt;0),INDEX(Výskyt[#Data],MATCH($B22,Výskyt[kód-P]),P$7),"")</f>
        <v/>
      </c>
      <c r="Q22" s="46" t="str">
        <f ca="1">IF(AND($B22&gt;0,Q$7&gt;0),INDEX(Výskyt[#Data],MATCH($B22,Výskyt[kód-P]),Q$7),"")</f>
        <v/>
      </c>
      <c r="R22" s="46" t="str">
        <f ca="1">IF(AND($B22&gt;0,R$7&gt;0),INDEX(Výskyt[#Data],MATCH($B22,Výskyt[kód-P]),R$7),"")</f>
        <v/>
      </c>
    </row>
    <row r="23" spans="1:18" ht="12.75" customHeight="1" x14ac:dyDescent="0.4">
      <c r="A23" s="51">
        <v>15</v>
      </c>
      <c r="B23" s="52" t="str">
        <f>IFERROR(INDEX(Výskyt[[poradie]:[kód-P]],MATCH(A23,Výskyt[poradie],0),2),"")</f>
        <v/>
      </c>
      <c r="C23" s="52" t="str">
        <f>IFERROR(INDEX(Cenník[[Kód]:[Názov]],MATCH($B23,Cenník[Kód]),2),"")</f>
        <v/>
      </c>
      <c r="D23" s="46" t="str">
        <f t="shared" ca="1" si="0"/>
        <v/>
      </c>
      <c r="E23" s="53" t="str">
        <f>IFERROR(INDEX(Cenník[[KódN]:[JC]],MATCH($B23,Cenník[KódN]),2),"")</f>
        <v/>
      </c>
      <c r="F23" s="54" t="str">
        <f t="shared" ca="1" si="1"/>
        <v/>
      </c>
      <c r="G23" s="41"/>
      <c r="H23" s="58" t="str">
        <f t="shared" si="2"/>
        <v/>
      </c>
      <c r="I23" s="46" t="str">
        <f ca="1">IF(AND($B23&gt;0,I$7&gt;0),INDEX(Výskyt[#Data],MATCH($B23,Výskyt[kód-P]),I$7),"")</f>
        <v/>
      </c>
      <c r="J23" s="46" t="str">
        <f ca="1">IF(AND($B23&gt;0,J$7&gt;0),INDEX(Výskyt[#Data],MATCH($B23,Výskyt[kód-P]),J$7),"")</f>
        <v/>
      </c>
      <c r="K23" s="46" t="str">
        <f ca="1">IF(AND($B23&gt;0,K$7&gt;0),INDEX(Výskyt[#Data],MATCH($B23,Výskyt[kód-P]),K$7),"")</f>
        <v/>
      </c>
      <c r="L23" s="46" t="str">
        <f ca="1">IF(AND($B23&gt;0,L$7&gt;0),INDEX(Výskyt[#Data],MATCH($B23,Výskyt[kód-P]),L$7),"")</f>
        <v/>
      </c>
      <c r="M23" s="46" t="str">
        <f ca="1">IF(AND($B23&gt;0,M$7&gt;0),INDEX(Výskyt[#Data],MATCH($B23,Výskyt[kód-P]),M$7),"")</f>
        <v/>
      </c>
      <c r="N23" s="46" t="str">
        <f ca="1">IF(AND($B23&gt;0,N$7&gt;0),INDEX(Výskyt[#Data],MATCH($B23,Výskyt[kód-P]),N$7),"")</f>
        <v/>
      </c>
      <c r="O23" s="46" t="str">
        <f ca="1">IF(AND($B23&gt;0,O$7&gt;0),INDEX(Výskyt[#Data],MATCH($B23,Výskyt[kód-P]),O$7),"")</f>
        <v/>
      </c>
      <c r="P23" s="46" t="str">
        <f ca="1">IF(AND($B23&gt;0,P$7&gt;0),INDEX(Výskyt[#Data],MATCH($B23,Výskyt[kód-P]),P$7),"")</f>
        <v/>
      </c>
      <c r="Q23" s="46" t="str">
        <f ca="1">IF(AND($B23&gt;0,Q$7&gt;0),INDEX(Výskyt[#Data],MATCH($B23,Výskyt[kód-P]),Q$7),"")</f>
        <v/>
      </c>
      <c r="R23" s="46" t="str">
        <f ca="1">IF(AND($B23&gt;0,R$7&gt;0),INDEX(Výskyt[#Data],MATCH($B23,Výskyt[kód-P]),R$7),"")</f>
        <v/>
      </c>
    </row>
    <row r="24" spans="1:18" ht="12.75" customHeight="1" x14ac:dyDescent="0.4">
      <c r="A24" s="51">
        <v>16</v>
      </c>
      <c r="B24" s="52" t="str">
        <f>IFERROR(INDEX(Výskyt[[poradie]:[kód-P]],MATCH(A24,Výskyt[poradie],0),2),"")</f>
        <v/>
      </c>
      <c r="C24" s="52" t="str">
        <f>IFERROR(INDEX(Cenník[[Kód]:[Názov]],MATCH($B24,Cenník[Kód]),2),"")</f>
        <v/>
      </c>
      <c r="D24" s="46" t="str">
        <f t="shared" ca="1" si="0"/>
        <v/>
      </c>
      <c r="E24" s="53" t="str">
        <f>IFERROR(INDEX(Cenník[[KódN]:[JC]],MATCH($B24,Cenník[KódN]),2),"")</f>
        <v/>
      </c>
      <c r="F24" s="54" t="str">
        <f t="shared" ca="1" si="1"/>
        <v/>
      </c>
      <c r="G24" s="41"/>
      <c r="H24" s="58" t="str">
        <f t="shared" si="2"/>
        <v/>
      </c>
      <c r="I24" s="46" t="str">
        <f ca="1">IF(AND($B24&gt;0,I$7&gt;0),INDEX(Výskyt[#Data],MATCH($B24,Výskyt[kód-P]),I$7),"")</f>
        <v/>
      </c>
      <c r="J24" s="46" t="str">
        <f ca="1">IF(AND($B24&gt;0,J$7&gt;0),INDEX(Výskyt[#Data],MATCH($B24,Výskyt[kód-P]),J$7),"")</f>
        <v/>
      </c>
      <c r="K24" s="46" t="str">
        <f ca="1">IF(AND($B24&gt;0,K$7&gt;0),INDEX(Výskyt[#Data],MATCH($B24,Výskyt[kód-P]),K$7),"")</f>
        <v/>
      </c>
      <c r="L24" s="46" t="str">
        <f ca="1">IF(AND($B24&gt;0,L$7&gt;0),INDEX(Výskyt[#Data],MATCH($B24,Výskyt[kód-P]),L$7),"")</f>
        <v/>
      </c>
      <c r="M24" s="46" t="str">
        <f ca="1">IF(AND($B24&gt;0,M$7&gt;0),INDEX(Výskyt[#Data],MATCH($B24,Výskyt[kód-P]),M$7),"")</f>
        <v/>
      </c>
      <c r="N24" s="46" t="str">
        <f ca="1">IF(AND($B24&gt;0,N$7&gt;0),INDEX(Výskyt[#Data],MATCH($B24,Výskyt[kód-P]),N$7),"")</f>
        <v/>
      </c>
      <c r="O24" s="46" t="str">
        <f ca="1">IF(AND($B24&gt;0,O$7&gt;0),INDEX(Výskyt[#Data],MATCH($B24,Výskyt[kód-P]),O$7),"")</f>
        <v/>
      </c>
      <c r="P24" s="46" t="str">
        <f ca="1">IF(AND($B24&gt;0,P$7&gt;0),INDEX(Výskyt[#Data],MATCH($B24,Výskyt[kód-P]),P$7),"")</f>
        <v/>
      </c>
      <c r="Q24" s="46" t="str">
        <f ca="1">IF(AND($B24&gt;0,Q$7&gt;0),INDEX(Výskyt[#Data],MATCH($B24,Výskyt[kód-P]),Q$7),"")</f>
        <v/>
      </c>
      <c r="R24" s="46" t="str">
        <f ca="1">IF(AND($B24&gt;0,R$7&gt;0),INDEX(Výskyt[#Data],MATCH($B24,Výskyt[kód-P]),R$7),"")</f>
        <v/>
      </c>
    </row>
    <row r="25" spans="1:18" ht="12.75" customHeight="1" x14ac:dyDescent="0.4">
      <c r="A25" s="51">
        <v>17</v>
      </c>
      <c r="B25" s="52" t="str">
        <f>IFERROR(INDEX(Výskyt[[poradie]:[kód-P]],MATCH(A25,Výskyt[poradie],0),2),"")</f>
        <v/>
      </c>
      <c r="C25" s="52" t="str">
        <f>IFERROR(INDEX(Cenník[[Kód]:[Názov]],MATCH($B25,Cenník[Kód]),2),"")</f>
        <v/>
      </c>
      <c r="D25" s="46" t="str">
        <f t="shared" ca="1" si="0"/>
        <v/>
      </c>
      <c r="E25" s="53" t="str">
        <f>IFERROR(INDEX(Cenník[[KódN]:[JC]],MATCH($B25,Cenník[KódN]),2),"")</f>
        <v/>
      </c>
      <c r="F25" s="54" t="str">
        <f t="shared" ca="1" si="1"/>
        <v/>
      </c>
      <c r="G25" s="41"/>
      <c r="H25" s="58" t="str">
        <f t="shared" si="2"/>
        <v/>
      </c>
      <c r="I25" s="46" t="str">
        <f ca="1">IF(AND($B25&gt;0,I$7&gt;0),INDEX(Výskyt[#Data],MATCH($B25,Výskyt[kód-P]),I$7),"")</f>
        <v/>
      </c>
      <c r="J25" s="46" t="str">
        <f ca="1">IF(AND($B25&gt;0,J$7&gt;0),INDEX(Výskyt[#Data],MATCH($B25,Výskyt[kód-P]),J$7),"")</f>
        <v/>
      </c>
      <c r="K25" s="46" t="str">
        <f ca="1">IF(AND($B25&gt;0,K$7&gt;0),INDEX(Výskyt[#Data],MATCH($B25,Výskyt[kód-P]),K$7),"")</f>
        <v/>
      </c>
      <c r="L25" s="46" t="str">
        <f ca="1">IF(AND($B25&gt;0,L$7&gt;0),INDEX(Výskyt[#Data],MATCH($B25,Výskyt[kód-P]),L$7),"")</f>
        <v/>
      </c>
      <c r="M25" s="46" t="str">
        <f ca="1">IF(AND($B25&gt;0,M$7&gt;0),INDEX(Výskyt[#Data],MATCH($B25,Výskyt[kód-P]),M$7),"")</f>
        <v/>
      </c>
      <c r="N25" s="46" t="str">
        <f ca="1">IF(AND($B25&gt;0,N$7&gt;0),INDEX(Výskyt[#Data],MATCH($B25,Výskyt[kód-P]),N$7),"")</f>
        <v/>
      </c>
      <c r="O25" s="46" t="str">
        <f ca="1">IF(AND($B25&gt;0,O$7&gt;0),INDEX(Výskyt[#Data],MATCH($B25,Výskyt[kód-P]),O$7),"")</f>
        <v/>
      </c>
      <c r="P25" s="46" t="str">
        <f ca="1">IF(AND($B25&gt;0,P$7&gt;0),INDEX(Výskyt[#Data],MATCH($B25,Výskyt[kód-P]),P$7),"")</f>
        <v/>
      </c>
      <c r="Q25" s="46" t="str">
        <f ca="1">IF(AND($B25&gt;0,Q$7&gt;0),INDEX(Výskyt[#Data],MATCH($B25,Výskyt[kód-P]),Q$7),"")</f>
        <v/>
      </c>
      <c r="R25" s="46" t="str">
        <f ca="1">IF(AND($B25&gt;0,R$7&gt;0),INDEX(Výskyt[#Data],MATCH($B25,Výskyt[kód-P]),R$7),"")</f>
        <v/>
      </c>
    </row>
    <row r="26" spans="1:18" ht="12.75" customHeight="1" x14ac:dyDescent="0.4">
      <c r="A26" s="51">
        <v>18</v>
      </c>
      <c r="B26" s="52" t="str">
        <f>IFERROR(INDEX(Výskyt[[poradie]:[kód-P]],MATCH(A26,Výskyt[poradie],0),2),"")</f>
        <v/>
      </c>
      <c r="C26" s="52" t="str">
        <f>IFERROR(INDEX(Cenník[[Kód]:[Názov]],MATCH($B26,Cenník[Kód]),2),"")</f>
        <v/>
      </c>
      <c r="D26" s="46" t="str">
        <f t="shared" ca="1" si="0"/>
        <v/>
      </c>
      <c r="E26" s="53" t="str">
        <f>IFERROR(INDEX(Cenník[[KódN]:[JC]],MATCH($B26,Cenník[KódN]),2),"")</f>
        <v/>
      </c>
      <c r="F26" s="54" t="str">
        <f t="shared" ca="1" si="1"/>
        <v/>
      </c>
      <c r="G26" s="41"/>
      <c r="H26" s="58" t="str">
        <f t="shared" si="2"/>
        <v/>
      </c>
      <c r="I26" s="46" t="str">
        <f ca="1">IF(AND($B26&gt;0,I$7&gt;0),INDEX(Výskyt[#Data],MATCH($B26,Výskyt[kód-P]),I$7),"")</f>
        <v/>
      </c>
      <c r="J26" s="46" t="str">
        <f ca="1">IF(AND($B26&gt;0,J$7&gt;0),INDEX(Výskyt[#Data],MATCH($B26,Výskyt[kód-P]),J$7),"")</f>
        <v/>
      </c>
      <c r="K26" s="46" t="str">
        <f ca="1">IF(AND($B26&gt;0,K$7&gt;0),INDEX(Výskyt[#Data],MATCH($B26,Výskyt[kód-P]),K$7),"")</f>
        <v/>
      </c>
      <c r="L26" s="46" t="str">
        <f ca="1">IF(AND($B26&gt;0,L$7&gt;0),INDEX(Výskyt[#Data],MATCH($B26,Výskyt[kód-P]),L$7),"")</f>
        <v/>
      </c>
      <c r="M26" s="46" t="str">
        <f ca="1">IF(AND($B26&gt;0,M$7&gt;0),INDEX(Výskyt[#Data],MATCH($B26,Výskyt[kód-P]),M$7),"")</f>
        <v/>
      </c>
      <c r="N26" s="46" t="str">
        <f ca="1">IF(AND($B26&gt;0,N$7&gt;0),INDEX(Výskyt[#Data],MATCH($B26,Výskyt[kód-P]),N$7),"")</f>
        <v/>
      </c>
      <c r="O26" s="46" t="str">
        <f ca="1">IF(AND($B26&gt;0,O$7&gt;0),INDEX(Výskyt[#Data],MATCH($B26,Výskyt[kód-P]),O$7),"")</f>
        <v/>
      </c>
      <c r="P26" s="46" t="str">
        <f ca="1">IF(AND($B26&gt;0,P$7&gt;0),INDEX(Výskyt[#Data],MATCH($B26,Výskyt[kód-P]),P$7),"")</f>
        <v/>
      </c>
      <c r="Q26" s="46" t="str">
        <f ca="1">IF(AND($B26&gt;0,Q$7&gt;0),INDEX(Výskyt[#Data],MATCH($B26,Výskyt[kód-P]),Q$7),"")</f>
        <v/>
      </c>
      <c r="R26" s="46" t="str">
        <f ca="1">IF(AND($B26&gt;0,R$7&gt;0),INDEX(Výskyt[#Data],MATCH($B26,Výskyt[kód-P]),R$7),"")</f>
        <v/>
      </c>
    </row>
    <row r="27" spans="1:18" ht="12.75" customHeight="1" x14ac:dyDescent="0.4">
      <c r="A27" s="51">
        <v>19</v>
      </c>
      <c r="B27" s="52" t="str">
        <f>IFERROR(INDEX(Výskyt[[poradie]:[kód-P]],MATCH(A27,Výskyt[poradie],0),2),"")</f>
        <v/>
      </c>
      <c r="C27" s="52" t="str">
        <f>IFERROR(INDEX(Cenník[[Kód]:[Názov]],MATCH($B27,Cenník[Kód]),2),"")</f>
        <v/>
      </c>
      <c r="D27" s="46" t="str">
        <f t="shared" ca="1" si="0"/>
        <v/>
      </c>
      <c r="E27" s="53" t="str">
        <f>IFERROR(INDEX(Cenník[[KódN]:[JC]],MATCH($B27,Cenník[KódN]),2),"")</f>
        <v/>
      </c>
      <c r="F27" s="54" t="str">
        <f t="shared" ca="1" si="1"/>
        <v/>
      </c>
      <c r="G27" s="41"/>
      <c r="H27" s="58" t="str">
        <f t="shared" si="2"/>
        <v/>
      </c>
      <c r="I27" s="46" t="str">
        <f ca="1">IF(AND($B27&gt;0,I$7&gt;0),INDEX(Výskyt[#Data],MATCH($B27,Výskyt[kód-P]),I$7),"")</f>
        <v/>
      </c>
      <c r="J27" s="46" t="str">
        <f ca="1">IF(AND($B27&gt;0,J$7&gt;0),INDEX(Výskyt[#Data],MATCH($B27,Výskyt[kód-P]),J$7),"")</f>
        <v/>
      </c>
      <c r="K27" s="46" t="str">
        <f ca="1">IF(AND($B27&gt;0,K$7&gt;0),INDEX(Výskyt[#Data],MATCH($B27,Výskyt[kód-P]),K$7),"")</f>
        <v/>
      </c>
      <c r="L27" s="46" t="str">
        <f ca="1">IF(AND($B27&gt;0,L$7&gt;0),INDEX(Výskyt[#Data],MATCH($B27,Výskyt[kód-P]),L$7),"")</f>
        <v/>
      </c>
      <c r="M27" s="46" t="str">
        <f ca="1">IF(AND($B27&gt;0,M$7&gt;0),INDEX(Výskyt[#Data],MATCH($B27,Výskyt[kód-P]),M$7),"")</f>
        <v/>
      </c>
      <c r="N27" s="46" t="str">
        <f ca="1">IF(AND($B27&gt;0,N$7&gt;0),INDEX(Výskyt[#Data],MATCH($B27,Výskyt[kód-P]),N$7),"")</f>
        <v/>
      </c>
      <c r="O27" s="46" t="str">
        <f ca="1">IF(AND($B27&gt;0,O$7&gt;0),INDEX(Výskyt[#Data],MATCH($B27,Výskyt[kód-P]),O$7),"")</f>
        <v/>
      </c>
      <c r="P27" s="46" t="str">
        <f ca="1">IF(AND($B27&gt;0,P$7&gt;0),INDEX(Výskyt[#Data],MATCH($B27,Výskyt[kód-P]),P$7),"")</f>
        <v/>
      </c>
      <c r="Q27" s="46" t="str">
        <f ca="1">IF(AND($B27&gt;0,Q$7&gt;0),INDEX(Výskyt[#Data],MATCH($B27,Výskyt[kód-P]),Q$7),"")</f>
        <v/>
      </c>
      <c r="R27" s="46" t="str">
        <f ca="1">IF(AND($B27&gt;0,R$7&gt;0),INDEX(Výskyt[#Data],MATCH($B27,Výskyt[kód-P]),R$7),"")</f>
        <v/>
      </c>
    </row>
    <row r="28" spans="1:18" ht="12.75" customHeight="1" x14ac:dyDescent="0.4">
      <c r="A28" s="51">
        <v>20</v>
      </c>
      <c r="B28" s="52" t="str">
        <f>IFERROR(INDEX(Výskyt[[poradie]:[kód-P]],MATCH(A28,Výskyt[poradie],0),2),"")</f>
        <v/>
      </c>
      <c r="C28" s="52" t="str">
        <f>IFERROR(INDEX(Cenník[[Kód]:[Názov]],MATCH($B28,Cenník[Kód]),2),"")</f>
        <v/>
      </c>
      <c r="D28" s="46" t="str">
        <f t="shared" ca="1" si="0"/>
        <v/>
      </c>
      <c r="E28" s="53" t="str">
        <f>IFERROR(INDEX(Cenník[[KódN]:[JC]],MATCH($B28,Cenník[KódN]),2),"")</f>
        <v/>
      </c>
      <c r="F28" s="54" t="str">
        <f t="shared" ca="1" si="1"/>
        <v/>
      </c>
      <c r="G28" s="41"/>
      <c r="H28" s="58" t="str">
        <f t="shared" si="2"/>
        <v/>
      </c>
      <c r="I28" s="46" t="str">
        <f ca="1">IF(AND($B28&gt;0,I$7&gt;0),INDEX(Výskyt[#Data],MATCH($B28,Výskyt[kód-P]),I$7),"")</f>
        <v/>
      </c>
      <c r="J28" s="46" t="str">
        <f ca="1">IF(AND($B28&gt;0,J$7&gt;0),INDEX(Výskyt[#Data],MATCH($B28,Výskyt[kód-P]),J$7),"")</f>
        <v/>
      </c>
      <c r="K28" s="46" t="str">
        <f ca="1">IF(AND($B28&gt;0,K$7&gt;0),INDEX(Výskyt[#Data],MATCH($B28,Výskyt[kód-P]),K$7),"")</f>
        <v/>
      </c>
      <c r="L28" s="46" t="str">
        <f ca="1">IF(AND($B28&gt;0,L$7&gt;0),INDEX(Výskyt[#Data],MATCH($B28,Výskyt[kód-P]),L$7),"")</f>
        <v/>
      </c>
      <c r="M28" s="46" t="str">
        <f ca="1">IF(AND($B28&gt;0,M$7&gt;0),INDEX(Výskyt[#Data],MATCH($B28,Výskyt[kód-P]),M$7),"")</f>
        <v/>
      </c>
      <c r="N28" s="46" t="str">
        <f ca="1">IF(AND($B28&gt;0,N$7&gt;0),INDEX(Výskyt[#Data],MATCH($B28,Výskyt[kód-P]),N$7),"")</f>
        <v/>
      </c>
      <c r="O28" s="46" t="str">
        <f ca="1">IF(AND($B28&gt;0,O$7&gt;0),INDEX(Výskyt[#Data],MATCH($B28,Výskyt[kód-P]),O$7),"")</f>
        <v/>
      </c>
      <c r="P28" s="46" t="str">
        <f ca="1">IF(AND($B28&gt;0,P$7&gt;0),INDEX(Výskyt[#Data],MATCH($B28,Výskyt[kód-P]),P$7),"")</f>
        <v/>
      </c>
      <c r="Q28" s="46" t="str">
        <f ca="1">IF(AND($B28&gt;0,Q$7&gt;0),INDEX(Výskyt[#Data],MATCH($B28,Výskyt[kód-P]),Q$7),"")</f>
        <v/>
      </c>
      <c r="R28" s="46" t="str">
        <f ca="1">IF(AND($B28&gt;0,R$7&gt;0),INDEX(Výskyt[#Data],MATCH($B28,Výskyt[kód-P]),R$7),"")</f>
        <v/>
      </c>
    </row>
    <row r="29" spans="1:18" ht="12.75" customHeight="1" x14ac:dyDescent="0.4">
      <c r="A29" s="51">
        <v>21</v>
      </c>
      <c r="B29" s="52" t="str">
        <f>IFERROR(INDEX(Výskyt[[poradie]:[kód-P]],MATCH(A29,Výskyt[poradie],0),2),"")</f>
        <v/>
      </c>
      <c r="C29" s="52" t="str">
        <f>IFERROR(INDEX(Cenník[[Kód]:[Názov]],MATCH($B29,Cenník[Kód]),2),"")</f>
        <v/>
      </c>
      <c r="D29" s="46" t="str">
        <f t="shared" ca="1" si="0"/>
        <v/>
      </c>
      <c r="E29" s="53" t="str">
        <f>IFERROR(INDEX(Cenník[[KódN]:[JC]],MATCH($B29,Cenník[KódN]),2),"")</f>
        <v/>
      </c>
      <c r="F29" s="54" t="str">
        <f t="shared" ca="1" si="1"/>
        <v/>
      </c>
      <c r="G29" s="41"/>
      <c r="H29" s="58" t="str">
        <f t="shared" si="2"/>
        <v/>
      </c>
      <c r="I29" s="46" t="str">
        <f ca="1">IF(AND($B29&gt;0,I$7&gt;0),INDEX(Výskyt[#Data],MATCH($B29,Výskyt[kód-P]),I$7),"")</f>
        <v/>
      </c>
      <c r="J29" s="46" t="str">
        <f ca="1">IF(AND($B29&gt;0,J$7&gt;0),INDEX(Výskyt[#Data],MATCH($B29,Výskyt[kód-P]),J$7),"")</f>
        <v/>
      </c>
      <c r="K29" s="46" t="str">
        <f ca="1">IF(AND($B29&gt;0,K$7&gt;0),INDEX(Výskyt[#Data],MATCH($B29,Výskyt[kód-P]),K$7),"")</f>
        <v/>
      </c>
      <c r="L29" s="46" t="str">
        <f ca="1">IF(AND($B29&gt;0,L$7&gt;0),INDEX(Výskyt[#Data],MATCH($B29,Výskyt[kód-P]),L$7),"")</f>
        <v/>
      </c>
      <c r="M29" s="46" t="str">
        <f ca="1">IF(AND($B29&gt;0,M$7&gt;0),INDEX(Výskyt[#Data],MATCH($B29,Výskyt[kód-P]),M$7),"")</f>
        <v/>
      </c>
      <c r="N29" s="46" t="str">
        <f ca="1">IF(AND($B29&gt;0,N$7&gt;0),INDEX(Výskyt[#Data],MATCH($B29,Výskyt[kód-P]),N$7),"")</f>
        <v/>
      </c>
      <c r="O29" s="46" t="str">
        <f ca="1">IF(AND($B29&gt;0,O$7&gt;0),INDEX(Výskyt[#Data],MATCH($B29,Výskyt[kód-P]),O$7),"")</f>
        <v/>
      </c>
      <c r="P29" s="46" t="str">
        <f ca="1">IF(AND($B29&gt;0,P$7&gt;0),INDEX(Výskyt[#Data],MATCH($B29,Výskyt[kód-P]),P$7),"")</f>
        <v/>
      </c>
      <c r="Q29" s="46" t="str">
        <f ca="1">IF(AND($B29&gt;0,Q$7&gt;0),INDEX(Výskyt[#Data],MATCH($B29,Výskyt[kód-P]),Q$7),"")</f>
        <v/>
      </c>
      <c r="R29" s="46" t="str">
        <f ca="1">IF(AND($B29&gt;0,R$7&gt;0),INDEX(Výskyt[#Data],MATCH($B29,Výskyt[kód-P]),R$7),"")</f>
        <v/>
      </c>
    </row>
    <row r="30" spans="1:18" ht="12.75" customHeight="1" x14ac:dyDescent="0.4">
      <c r="A30" s="51">
        <v>22</v>
      </c>
      <c r="B30" s="52" t="str">
        <f>IFERROR(INDEX(Výskyt[[poradie]:[kód-P]],MATCH(A30,Výskyt[poradie],0),2),"")</f>
        <v/>
      </c>
      <c r="C30" s="52" t="str">
        <f>IFERROR(INDEX(Cenník[[Kód]:[Názov]],MATCH($B30,Cenník[Kód]),2),"")</f>
        <v/>
      </c>
      <c r="D30" s="46" t="str">
        <f t="shared" ca="1" si="0"/>
        <v/>
      </c>
      <c r="E30" s="53" t="str">
        <f>IFERROR(INDEX(Cenník[[KódN]:[JC]],MATCH($B30,Cenník[KódN]),2),"")</f>
        <v/>
      </c>
      <c r="F30" s="54" t="str">
        <f t="shared" ca="1" si="1"/>
        <v/>
      </c>
      <c r="G30" s="41"/>
      <c r="H30" s="58" t="str">
        <f t="shared" si="2"/>
        <v/>
      </c>
      <c r="I30" s="46" t="str">
        <f ca="1">IF(AND($B30&gt;0,I$7&gt;0),INDEX(Výskyt[#Data],MATCH($B30,Výskyt[kód-P]),I$7),"")</f>
        <v/>
      </c>
      <c r="J30" s="46" t="str">
        <f ca="1">IF(AND($B30&gt;0,J$7&gt;0),INDEX(Výskyt[#Data],MATCH($B30,Výskyt[kód-P]),J$7),"")</f>
        <v/>
      </c>
      <c r="K30" s="46" t="str">
        <f ca="1">IF(AND($B30&gt;0,K$7&gt;0),INDEX(Výskyt[#Data],MATCH($B30,Výskyt[kód-P]),K$7),"")</f>
        <v/>
      </c>
      <c r="L30" s="46" t="str">
        <f ca="1">IF(AND($B30&gt;0,L$7&gt;0),INDEX(Výskyt[#Data],MATCH($B30,Výskyt[kód-P]),L$7),"")</f>
        <v/>
      </c>
      <c r="M30" s="46" t="str">
        <f ca="1">IF(AND($B30&gt;0,M$7&gt;0),INDEX(Výskyt[#Data],MATCH($B30,Výskyt[kód-P]),M$7),"")</f>
        <v/>
      </c>
      <c r="N30" s="46" t="str">
        <f ca="1">IF(AND($B30&gt;0,N$7&gt;0),INDEX(Výskyt[#Data],MATCH($B30,Výskyt[kód-P]),N$7),"")</f>
        <v/>
      </c>
      <c r="O30" s="46" t="str">
        <f ca="1">IF(AND($B30&gt;0,O$7&gt;0),INDEX(Výskyt[#Data],MATCH($B30,Výskyt[kód-P]),O$7),"")</f>
        <v/>
      </c>
      <c r="P30" s="46" t="str">
        <f ca="1">IF(AND($B30&gt;0,P$7&gt;0),INDEX(Výskyt[#Data],MATCH($B30,Výskyt[kód-P]),P$7),"")</f>
        <v/>
      </c>
      <c r="Q30" s="46" t="str">
        <f ca="1">IF(AND($B30&gt;0,Q$7&gt;0),INDEX(Výskyt[#Data],MATCH($B30,Výskyt[kód-P]),Q$7),"")</f>
        <v/>
      </c>
      <c r="R30" s="46" t="str">
        <f ca="1">IF(AND($B30&gt;0,R$7&gt;0),INDEX(Výskyt[#Data],MATCH($B30,Výskyt[kód-P]),R$7),"")</f>
        <v/>
      </c>
    </row>
    <row r="31" spans="1:18" ht="12.75" customHeight="1" x14ac:dyDescent="0.4">
      <c r="A31" s="51">
        <v>23</v>
      </c>
      <c r="B31" s="52" t="str">
        <f>IFERROR(INDEX(Výskyt[[poradie]:[kód-P]],MATCH(A31,Výskyt[poradie],0),2),"")</f>
        <v/>
      </c>
      <c r="C31" s="52" t="str">
        <f>IFERROR(INDEX(Cenník[[Kód]:[Názov]],MATCH($B31,Cenník[Kód]),2),"")</f>
        <v/>
      </c>
      <c r="D31" s="46" t="str">
        <f t="shared" ca="1" si="0"/>
        <v/>
      </c>
      <c r="E31" s="53" t="str">
        <f>IFERROR(INDEX(Cenník[[KódN]:[JC]],MATCH($B31,Cenník[KódN]),2),"")</f>
        <v/>
      </c>
      <c r="F31" s="54" t="str">
        <f t="shared" ca="1" si="1"/>
        <v/>
      </c>
      <c r="G31" s="41"/>
      <c r="H31" s="58" t="str">
        <f t="shared" si="2"/>
        <v/>
      </c>
      <c r="I31" s="46" t="str">
        <f ca="1">IF(AND($B31&gt;0,I$7&gt;0),INDEX(Výskyt[#Data],MATCH($B31,Výskyt[kód-P]),I$7),"")</f>
        <v/>
      </c>
      <c r="J31" s="46" t="str">
        <f ca="1">IF(AND($B31&gt;0,J$7&gt;0),INDEX(Výskyt[#Data],MATCH($B31,Výskyt[kód-P]),J$7),"")</f>
        <v/>
      </c>
      <c r="K31" s="46" t="str">
        <f ca="1">IF(AND($B31&gt;0,K$7&gt;0),INDEX(Výskyt[#Data],MATCH($B31,Výskyt[kód-P]),K$7),"")</f>
        <v/>
      </c>
      <c r="L31" s="46" t="str">
        <f ca="1">IF(AND($B31&gt;0,L$7&gt;0),INDEX(Výskyt[#Data],MATCH($B31,Výskyt[kód-P]),L$7),"")</f>
        <v/>
      </c>
      <c r="M31" s="46" t="str">
        <f ca="1">IF(AND($B31&gt;0,M$7&gt;0),INDEX(Výskyt[#Data],MATCH($B31,Výskyt[kód-P]),M$7),"")</f>
        <v/>
      </c>
      <c r="N31" s="46" t="str">
        <f ca="1">IF(AND($B31&gt;0,N$7&gt;0),INDEX(Výskyt[#Data],MATCH($B31,Výskyt[kód-P]),N$7),"")</f>
        <v/>
      </c>
      <c r="O31" s="46" t="str">
        <f ca="1">IF(AND($B31&gt;0,O$7&gt;0),INDEX(Výskyt[#Data],MATCH($B31,Výskyt[kód-P]),O$7),"")</f>
        <v/>
      </c>
      <c r="P31" s="46" t="str">
        <f ca="1">IF(AND($B31&gt;0,P$7&gt;0),INDEX(Výskyt[#Data],MATCH($B31,Výskyt[kód-P]),P$7),"")</f>
        <v/>
      </c>
      <c r="Q31" s="46" t="str">
        <f ca="1">IF(AND($B31&gt;0,Q$7&gt;0),INDEX(Výskyt[#Data],MATCH($B31,Výskyt[kód-P]),Q$7),"")</f>
        <v/>
      </c>
      <c r="R31" s="46" t="str">
        <f ca="1">IF(AND($B31&gt;0,R$7&gt;0),INDEX(Výskyt[#Data],MATCH($B31,Výskyt[kód-P]),R$7),"")</f>
        <v/>
      </c>
    </row>
    <row r="32" spans="1:18" ht="12.75" customHeight="1" x14ac:dyDescent="0.4">
      <c r="A32" s="51">
        <v>24</v>
      </c>
      <c r="B32" s="52" t="str">
        <f>IFERROR(INDEX(Výskyt[[poradie]:[kód-P]],MATCH(A32,Výskyt[poradie],0),2),"")</f>
        <v/>
      </c>
      <c r="C32" s="52" t="str">
        <f>IFERROR(INDEX(Cenník[[Kód]:[Názov]],MATCH($B32,Cenník[Kód]),2),"")</f>
        <v/>
      </c>
      <c r="D32" s="46" t="str">
        <f t="shared" ca="1" si="0"/>
        <v/>
      </c>
      <c r="E32" s="53" t="str">
        <f>IFERROR(INDEX(Cenník[[KódN]:[JC]],MATCH($B32,Cenník[KódN]),2),"")</f>
        <v/>
      </c>
      <c r="F32" s="54" t="str">
        <f t="shared" ca="1" si="1"/>
        <v/>
      </c>
      <c r="G32" s="41"/>
      <c r="H32" s="58" t="str">
        <f t="shared" si="2"/>
        <v/>
      </c>
      <c r="I32" s="46" t="str">
        <f ca="1">IF(AND($B32&gt;0,I$7&gt;0),INDEX(Výskyt[#Data],MATCH($B32,Výskyt[kód-P]),I$7),"")</f>
        <v/>
      </c>
      <c r="J32" s="46" t="str">
        <f ca="1">IF(AND($B32&gt;0,J$7&gt;0),INDEX(Výskyt[#Data],MATCH($B32,Výskyt[kód-P]),J$7),"")</f>
        <v/>
      </c>
      <c r="K32" s="46" t="str">
        <f ca="1">IF(AND($B32&gt;0,K$7&gt;0),INDEX(Výskyt[#Data],MATCH($B32,Výskyt[kód-P]),K$7),"")</f>
        <v/>
      </c>
      <c r="L32" s="46" t="str">
        <f ca="1">IF(AND($B32&gt;0,L$7&gt;0),INDEX(Výskyt[#Data],MATCH($B32,Výskyt[kód-P]),L$7),"")</f>
        <v/>
      </c>
      <c r="M32" s="46" t="str">
        <f ca="1">IF(AND($B32&gt;0,M$7&gt;0),INDEX(Výskyt[#Data],MATCH($B32,Výskyt[kód-P]),M$7),"")</f>
        <v/>
      </c>
      <c r="N32" s="46" t="str">
        <f ca="1">IF(AND($B32&gt;0,N$7&gt;0),INDEX(Výskyt[#Data],MATCH($B32,Výskyt[kód-P]),N$7),"")</f>
        <v/>
      </c>
      <c r="O32" s="46" t="str">
        <f ca="1">IF(AND($B32&gt;0,O$7&gt;0),INDEX(Výskyt[#Data],MATCH($B32,Výskyt[kód-P]),O$7),"")</f>
        <v/>
      </c>
      <c r="P32" s="46" t="str">
        <f ca="1">IF(AND($B32&gt;0,P$7&gt;0),INDEX(Výskyt[#Data],MATCH($B32,Výskyt[kód-P]),P$7),"")</f>
        <v/>
      </c>
      <c r="Q32" s="46" t="str">
        <f ca="1">IF(AND($B32&gt;0,Q$7&gt;0),INDEX(Výskyt[#Data],MATCH($B32,Výskyt[kód-P]),Q$7),"")</f>
        <v/>
      </c>
      <c r="R32" s="46" t="str">
        <f ca="1">IF(AND($B32&gt;0,R$7&gt;0),INDEX(Výskyt[#Data],MATCH($B32,Výskyt[kód-P]),R$7),"")</f>
        <v/>
      </c>
    </row>
    <row r="33" spans="1:18" ht="12.75" customHeight="1" x14ac:dyDescent="0.4">
      <c r="A33" s="51">
        <v>25</v>
      </c>
      <c r="B33" s="52" t="str">
        <f>IFERROR(INDEX(Výskyt[[poradie]:[kód-P]],MATCH(A33,Výskyt[poradie],0),2),"")</f>
        <v/>
      </c>
      <c r="C33" s="52" t="str">
        <f>IFERROR(INDEX(Cenník[[Kód]:[Názov]],MATCH($B33,Cenník[Kód]),2),"")</f>
        <v/>
      </c>
      <c r="D33" s="46" t="str">
        <f t="shared" ca="1" si="0"/>
        <v/>
      </c>
      <c r="E33" s="53" t="str">
        <f>IFERROR(INDEX(Cenník[[KódN]:[JC]],MATCH($B33,Cenník[KódN]),2),"")</f>
        <v/>
      </c>
      <c r="F33" s="54" t="str">
        <f t="shared" ca="1" si="1"/>
        <v/>
      </c>
      <c r="G33" s="41"/>
      <c r="H33" s="58" t="str">
        <f t="shared" si="2"/>
        <v/>
      </c>
      <c r="I33" s="46" t="str">
        <f ca="1">IF(AND($B33&gt;0,I$7&gt;0),INDEX(Výskyt[#Data],MATCH($B33,Výskyt[kód-P]),I$7),"")</f>
        <v/>
      </c>
      <c r="J33" s="46" t="str">
        <f ca="1">IF(AND($B33&gt;0,J$7&gt;0),INDEX(Výskyt[#Data],MATCH($B33,Výskyt[kód-P]),J$7),"")</f>
        <v/>
      </c>
      <c r="K33" s="46" t="str">
        <f ca="1">IF(AND($B33&gt;0,K$7&gt;0),INDEX(Výskyt[#Data],MATCH($B33,Výskyt[kód-P]),K$7),"")</f>
        <v/>
      </c>
      <c r="L33" s="46" t="str">
        <f ca="1">IF(AND($B33&gt;0,L$7&gt;0),INDEX(Výskyt[#Data],MATCH($B33,Výskyt[kód-P]),L$7),"")</f>
        <v/>
      </c>
      <c r="M33" s="46" t="str">
        <f ca="1">IF(AND($B33&gt;0,M$7&gt;0),INDEX(Výskyt[#Data],MATCH($B33,Výskyt[kód-P]),M$7),"")</f>
        <v/>
      </c>
      <c r="N33" s="46" t="str">
        <f ca="1">IF(AND($B33&gt;0,N$7&gt;0),INDEX(Výskyt[#Data],MATCH($B33,Výskyt[kód-P]),N$7),"")</f>
        <v/>
      </c>
      <c r="O33" s="46" t="str">
        <f ca="1">IF(AND($B33&gt;0,O$7&gt;0),INDEX(Výskyt[#Data],MATCH($B33,Výskyt[kód-P]),O$7),"")</f>
        <v/>
      </c>
      <c r="P33" s="46" t="str">
        <f ca="1">IF(AND($B33&gt;0,P$7&gt;0),INDEX(Výskyt[#Data],MATCH($B33,Výskyt[kód-P]),P$7),"")</f>
        <v/>
      </c>
      <c r="Q33" s="46" t="str">
        <f ca="1">IF(AND($B33&gt;0,Q$7&gt;0),INDEX(Výskyt[#Data],MATCH($B33,Výskyt[kód-P]),Q$7),"")</f>
        <v/>
      </c>
      <c r="R33" s="46" t="str">
        <f ca="1">IF(AND($B33&gt;0,R$7&gt;0),INDEX(Výskyt[#Data],MATCH($B33,Výskyt[kód-P]),R$7),"")</f>
        <v/>
      </c>
    </row>
    <row r="34" spans="1:18" ht="12.75" customHeight="1" x14ac:dyDescent="0.4">
      <c r="A34" s="51">
        <v>26</v>
      </c>
      <c r="B34" s="52" t="str">
        <f>IFERROR(INDEX(Výskyt[[poradie]:[kód-P]],MATCH(A34,Výskyt[poradie],0),2),"")</f>
        <v/>
      </c>
      <c r="C34" s="52" t="str">
        <f>IFERROR(INDEX(Cenník[[Kód]:[Názov]],MATCH($B34,Cenník[Kód]),2),"")</f>
        <v/>
      </c>
      <c r="D34" s="46" t="str">
        <f t="shared" ca="1" si="0"/>
        <v/>
      </c>
      <c r="E34" s="53" t="str">
        <f>IFERROR(INDEX(Cenník[[KódN]:[JC]],MATCH($B34,Cenník[KódN]),2),"")</f>
        <v/>
      </c>
      <c r="F34" s="54" t="str">
        <f t="shared" ca="1" si="1"/>
        <v/>
      </c>
      <c r="G34" s="41"/>
      <c r="H34" s="58" t="str">
        <f t="shared" si="2"/>
        <v/>
      </c>
      <c r="I34" s="46" t="str">
        <f ca="1">IF(AND($B34&gt;0,I$7&gt;0),INDEX(Výskyt[#Data],MATCH($B34,Výskyt[kód-P]),I$7),"")</f>
        <v/>
      </c>
      <c r="J34" s="46" t="str">
        <f ca="1">IF(AND($B34&gt;0,J$7&gt;0),INDEX(Výskyt[#Data],MATCH($B34,Výskyt[kód-P]),J$7),"")</f>
        <v/>
      </c>
      <c r="K34" s="46" t="str">
        <f ca="1">IF(AND($B34&gt;0,K$7&gt;0),INDEX(Výskyt[#Data],MATCH($B34,Výskyt[kód-P]),K$7),"")</f>
        <v/>
      </c>
      <c r="L34" s="46" t="str">
        <f ca="1">IF(AND($B34&gt;0,L$7&gt;0),INDEX(Výskyt[#Data],MATCH($B34,Výskyt[kód-P]),L$7),"")</f>
        <v/>
      </c>
      <c r="M34" s="46" t="str">
        <f ca="1">IF(AND($B34&gt;0,M$7&gt;0),INDEX(Výskyt[#Data],MATCH($B34,Výskyt[kód-P]),M$7),"")</f>
        <v/>
      </c>
      <c r="N34" s="46" t="str">
        <f ca="1">IF(AND($B34&gt;0,N$7&gt;0),INDEX(Výskyt[#Data],MATCH($B34,Výskyt[kód-P]),N$7),"")</f>
        <v/>
      </c>
      <c r="O34" s="46" t="str">
        <f ca="1">IF(AND($B34&gt;0,O$7&gt;0),INDEX(Výskyt[#Data],MATCH($B34,Výskyt[kód-P]),O$7),"")</f>
        <v/>
      </c>
      <c r="P34" s="46" t="str">
        <f ca="1">IF(AND($B34&gt;0,P$7&gt;0),INDEX(Výskyt[#Data],MATCH($B34,Výskyt[kód-P]),P$7),"")</f>
        <v/>
      </c>
      <c r="Q34" s="46" t="str">
        <f ca="1">IF(AND($B34&gt;0,Q$7&gt;0),INDEX(Výskyt[#Data],MATCH($B34,Výskyt[kód-P]),Q$7),"")</f>
        <v/>
      </c>
      <c r="R34" s="46" t="str">
        <f ca="1">IF(AND($B34&gt;0,R$7&gt;0),INDEX(Výskyt[#Data],MATCH($B34,Výskyt[kód-P]),R$7),"")</f>
        <v/>
      </c>
    </row>
    <row r="35" spans="1:18" ht="12.75" customHeight="1" x14ac:dyDescent="0.4">
      <c r="A35" s="51">
        <v>27</v>
      </c>
      <c r="B35" s="52" t="str">
        <f>IFERROR(INDEX(Výskyt[[poradie]:[kód-P]],MATCH(A35,Výskyt[poradie],0),2),"")</f>
        <v/>
      </c>
      <c r="C35" s="52" t="str">
        <f>IFERROR(INDEX(Cenník[[Kód]:[Názov]],MATCH($B35,Cenník[Kód]),2),"")</f>
        <v/>
      </c>
      <c r="D35" s="46" t="str">
        <f t="shared" ca="1" si="0"/>
        <v/>
      </c>
      <c r="E35" s="53" t="str">
        <f>IFERROR(INDEX(Cenník[[KódN]:[JC]],MATCH($B35,Cenník[KódN]),2),"")</f>
        <v/>
      </c>
      <c r="F35" s="54" t="str">
        <f t="shared" ca="1" si="1"/>
        <v/>
      </c>
      <c r="G35" s="41"/>
      <c r="H35" s="58" t="str">
        <f t="shared" si="2"/>
        <v/>
      </c>
      <c r="I35" s="46" t="str">
        <f ca="1">IF(AND($B35&gt;0,I$7&gt;0),INDEX(Výskyt[#Data],MATCH($B35,Výskyt[kód-P]),I$7),"")</f>
        <v/>
      </c>
      <c r="J35" s="46" t="str">
        <f ca="1">IF(AND($B35&gt;0,J$7&gt;0),INDEX(Výskyt[#Data],MATCH($B35,Výskyt[kód-P]),J$7),"")</f>
        <v/>
      </c>
      <c r="K35" s="46" t="str">
        <f ca="1">IF(AND($B35&gt;0,K$7&gt;0),INDEX(Výskyt[#Data],MATCH($B35,Výskyt[kód-P]),K$7),"")</f>
        <v/>
      </c>
      <c r="L35" s="46" t="str">
        <f ca="1">IF(AND($B35&gt;0,L$7&gt;0),INDEX(Výskyt[#Data],MATCH($B35,Výskyt[kód-P]),L$7),"")</f>
        <v/>
      </c>
      <c r="M35" s="46" t="str">
        <f ca="1">IF(AND($B35&gt;0,M$7&gt;0),INDEX(Výskyt[#Data],MATCH($B35,Výskyt[kód-P]),M$7),"")</f>
        <v/>
      </c>
      <c r="N35" s="46" t="str">
        <f ca="1">IF(AND($B35&gt;0,N$7&gt;0),INDEX(Výskyt[#Data],MATCH($B35,Výskyt[kód-P]),N$7),"")</f>
        <v/>
      </c>
      <c r="O35" s="46" t="str">
        <f ca="1">IF(AND($B35&gt;0,O$7&gt;0),INDEX(Výskyt[#Data],MATCH($B35,Výskyt[kód-P]),O$7),"")</f>
        <v/>
      </c>
      <c r="P35" s="46" t="str">
        <f ca="1">IF(AND($B35&gt;0,P$7&gt;0),INDEX(Výskyt[#Data],MATCH($B35,Výskyt[kód-P]),P$7),"")</f>
        <v/>
      </c>
      <c r="Q35" s="46" t="str">
        <f ca="1">IF(AND($B35&gt;0,Q$7&gt;0),INDEX(Výskyt[#Data],MATCH($B35,Výskyt[kód-P]),Q$7),"")</f>
        <v/>
      </c>
      <c r="R35" s="46" t="str">
        <f ca="1">IF(AND($B35&gt;0,R$7&gt;0),INDEX(Výskyt[#Data],MATCH($B35,Výskyt[kód-P]),R$7),"")</f>
        <v/>
      </c>
    </row>
    <row r="36" spans="1:18" ht="12.75" customHeight="1" x14ac:dyDescent="0.4">
      <c r="A36" s="51">
        <v>28</v>
      </c>
      <c r="B36" s="52" t="str">
        <f>IFERROR(INDEX(Výskyt[[poradie]:[kód-P]],MATCH(A36,Výskyt[poradie],0),2),"")</f>
        <v/>
      </c>
      <c r="C36" s="52" t="str">
        <f>IFERROR(INDEX(Cenník[[Kód]:[Názov]],MATCH($B36,Cenník[Kód]),2),"")</f>
        <v/>
      </c>
      <c r="D36" s="46" t="str">
        <f t="shared" ca="1" si="0"/>
        <v/>
      </c>
      <c r="E36" s="53" t="str">
        <f>IFERROR(INDEX(Cenník[[KódN]:[JC]],MATCH($B36,Cenník[KódN]),2),"")</f>
        <v/>
      </c>
      <c r="F36" s="54" t="str">
        <f t="shared" ca="1" si="1"/>
        <v/>
      </c>
      <c r="G36" s="41"/>
      <c r="H36" s="58" t="str">
        <f t="shared" si="2"/>
        <v/>
      </c>
      <c r="I36" s="46" t="str">
        <f ca="1">IF(AND($B36&gt;0,I$7&gt;0),INDEX(Výskyt[#Data],MATCH($B36,Výskyt[kód-P]),I$7),"")</f>
        <v/>
      </c>
      <c r="J36" s="46" t="str">
        <f ca="1">IF(AND($B36&gt;0,J$7&gt;0),INDEX(Výskyt[#Data],MATCH($B36,Výskyt[kód-P]),J$7),"")</f>
        <v/>
      </c>
      <c r="K36" s="46" t="str">
        <f ca="1">IF(AND($B36&gt;0,K$7&gt;0),INDEX(Výskyt[#Data],MATCH($B36,Výskyt[kód-P]),K$7),"")</f>
        <v/>
      </c>
      <c r="L36" s="46" t="str">
        <f ca="1">IF(AND($B36&gt;0,L$7&gt;0),INDEX(Výskyt[#Data],MATCH($B36,Výskyt[kód-P]),L$7),"")</f>
        <v/>
      </c>
      <c r="M36" s="46" t="str">
        <f ca="1">IF(AND($B36&gt;0,M$7&gt;0),INDEX(Výskyt[#Data],MATCH($B36,Výskyt[kód-P]),M$7),"")</f>
        <v/>
      </c>
      <c r="N36" s="46" t="str">
        <f ca="1">IF(AND($B36&gt;0,N$7&gt;0),INDEX(Výskyt[#Data],MATCH($B36,Výskyt[kód-P]),N$7),"")</f>
        <v/>
      </c>
      <c r="O36" s="46" t="str">
        <f ca="1">IF(AND($B36&gt;0,O$7&gt;0),INDEX(Výskyt[#Data],MATCH($B36,Výskyt[kód-P]),O$7),"")</f>
        <v/>
      </c>
      <c r="P36" s="46" t="str">
        <f ca="1">IF(AND($B36&gt;0,P$7&gt;0),INDEX(Výskyt[#Data],MATCH($B36,Výskyt[kód-P]),P$7),"")</f>
        <v/>
      </c>
      <c r="Q36" s="46" t="str">
        <f ca="1">IF(AND($B36&gt;0,Q$7&gt;0),INDEX(Výskyt[#Data],MATCH($B36,Výskyt[kód-P]),Q$7),"")</f>
        <v/>
      </c>
      <c r="R36" s="46" t="str">
        <f ca="1">IF(AND($B36&gt;0,R$7&gt;0),INDEX(Výskyt[#Data],MATCH($B36,Výskyt[kód-P]),R$7),"")</f>
        <v/>
      </c>
    </row>
    <row r="37" spans="1:18" ht="12.75" customHeight="1" x14ac:dyDescent="0.4">
      <c r="A37" s="51">
        <v>29</v>
      </c>
      <c r="B37" s="52" t="str">
        <f>IFERROR(INDEX(Výskyt[[poradie]:[kód-P]],MATCH(A37,Výskyt[poradie],0),2),"")</f>
        <v/>
      </c>
      <c r="C37" s="52" t="str">
        <f>IFERROR(INDEX(Cenník[[Kód]:[Názov]],MATCH($B37,Cenník[Kód]),2),"")</f>
        <v/>
      </c>
      <c r="D37" s="46" t="str">
        <f t="shared" ca="1" si="0"/>
        <v/>
      </c>
      <c r="E37" s="53" t="str">
        <f>IFERROR(INDEX(Cenník[[KódN]:[JC]],MATCH($B37,Cenník[KódN]),2),"")</f>
        <v/>
      </c>
      <c r="F37" s="54" t="str">
        <f t="shared" ca="1" si="1"/>
        <v/>
      </c>
      <c r="G37" s="41"/>
      <c r="H37" s="58" t="str">
        <f t="shared" si="2"/>
        <v/>
      </c>
      <c r="I37" s="46" t="str">
        <f ca="1">IF(AND($B37&gt;0,I$7&gt;0),INDEX(Výskyt[#Data],MATCH($B37,Výskyt[kód-P]),I$7),"")</f>
        <v/>
      </c>
      <c r="J37" s="46" t="str">
        <f ca="1">IF(AND($B37&gt;0,J$7&gt;0),INDEX(Výskyt[#Data],MATCH($B37,Výskyt[kód-P]),J$7),"")</f>
        <v/>
      </c>
      <c r="K37" s="46" t="str">
        <f ca="1">IF(AND($B37&gt;0,K$7&gt;0),INDEX(Výskyt[#Data],MATCH($B37,Výskyt[kód-P]),K$7),"")</f>
        <v/>
      </c>
      <c r="L37" s="46" t="str">
        <f ca="1">IF(AND($B37&gt;0,L$7&gt;0),INDEX(Výskyt[#Data],MATCH($B37,Výskyt[kód-P]),L$7),"")</f>
        <v/>
      </c>
      <c r="M37" s="46" t="str">
        <f ca="1">IF(AND($B37&gt;0,M$7&gt;0),INDEX(Výskyt[#Data],MATCH($B37,Výskyt[kód-P]),M$7),"")</f>
        <v/>
      </c>
      <c r="N37" s="46" t="str">
        <f ca="1">IF(AND($B37&gt;0,N$7&gt;0),INDEX(Výskyt[#Data],MATCH($B37,Výskyt[kód-P]),N$7),"")</f>
        <v/>
      </c>
      <c r="O37" s="46" t="str">
        <f ca="1">IF(AND($B37&gt;0,O$7&gt;0),INDEX(Výskyt[#Data],MATCH($B37,Výskyt[kód-P]),O$7),"")</f>
        <v/>
      </c>
      <c r="P37" s="46" t="str">
        <f ca="1">IF(AND($B37&gt;0,P$7&gt;0),INDEX(Výskyt[#Data],MATCH($B37,Výskyt[kód-P]),P$7),"")</f>
        <v/>
      </c>
      <c r="Q37" s="46" t="str">
        <f ca="1">IF(AND($B37&gt;0,Q$7&gt;0),INDEX(Výskyt[#Data],MATCH($B37,Výskyt[kód-P]),Q$7),"")</f>
        <v/>
      </c>
      <c r="R37" s="46" t="str">
        <f ca="1">IF(AND($B37&gt;0,R$7&gt;0),INDEX(Výskyt[#Data],MATCH($B37,Výskyt[kód-P]),R$7),"")</f>
        <v/>
      </c>
    </row>
    <row r="38" spans="1:18" ht="12.75" customHeight="1" x14ac:dyDescent="0.4">
      <c r="A38" s="51">
        <v>30</v>
      </c>
      <c r="B38" s="52" t="str">
        <f>IFERROR(INDEX(Výskyt[[poradie]:[kód-P]],MATCH(A38,Výskyt[poradie],0),2),"")</f>
        <v/>
      </c>
      <c r="C38" s="52" t="str">
        <f>IFERROR(INDEX(Cenník[[Kód]:[Názov]],MATCH($B38,Cenník[Kód]),2),"")</f>
        <v/>
      </c>
      <c r="D38" s="46" t="str">
        <f t="shared" ca="1" si="0"/>
        <v/>
      </c>
      <c r="E38" s="53" t="str">
        <f>IFERROR(INDEX(Cenník[[KódN]:[JC]],MATCH($B38,Cenník[KódN]),2),"")</f>
        <v/>
      </c>
      <c r="F38" s="54" t="str">
        <f t="shared" ca="1" si="1"/>
        <v/>
      </c>
      <c r="G38" s="41"/>
      <c r="H38" s="58" t="str">
        <f t="shared" si="2"/>
        <v/>
      </c>
      <c r="I38" s="46" t="str">
        <f ca="1">IF(AND($B38&gt;0,I$7&gt;0),INDEX(Výskyt[#Data],MATCH($B38,Výskyt[kód-P]),I$7),"")</f>
        <v/>
      </c>
      <c r="J38" s="46" t="str">
        <f ca="1">IF(AND($B38&gt;0,J$7&gt;0),INDEX(Výskyt[#Data],MATCH($B38,Výskyt[kód-P]),J$7),"")</f>
        <v/>
      </c>
      <c r="K38" s="46" t="str">
        <f ca="1">IF(AND($B38&gt;0,K$7&gt;0),INDEX(Výskyt[#Data],MATCH($B38,Výskyt[kód-P]),K$7),"")</f>
        <v/>
      </c>
      <c r="L38" s="46" t="str">
        <f ca="1">IF(AND($B38&gt;0,L$7&gt;0),INDEX(Výskyt[#Data],MATCH($B38,Výskyt[kód-P]),L$7),"")</f>
        <v/>
      </c>
      <c r="M38" s="46" t="str">
        <f ca="1">IF(AND($B38&gt;0,M$7&gt;0),INDEX(Výskyt[#Data],MATCH($B38,Výskyt[kód-P]),M$7),"")</f>
        <v/>
      </c>
      <c r="N38" s="46" t="str">
        <f ca="1">IF(AND($B38&gt;0,N$7&gt;0),INDEX(Výskyt[#Data],MATCH($B38,Výskyt[kód-P]),N$7),"")</f>
        <v/>
      </c>
      <c r="O38" s="46" t="str">
        <f ca="1">IF(AND($B38&gt;0,O$7&gt;0),INDEX(Výskyt[#Data],MATCH($B38,Výskyt[kód-P]),O$7),"")</f>
        <v/>
      </c>
      <c r="P38" s="46" t="str">
        <f ca="1">IF(AND($B38&gt;0,P$7&gt;0),INDEX(Výskyt[#Data],MATCH($B38,Výskyt[kód-P]),P$7),"")</f>
        <v/>
      </c>
      <c r="Q38" s="46" t="str">
        <f ca="1">IF(AND($B38&gt;0,Q$7&gt;0),INDEX(Výskyt[#Data],MATCH($B38,Výskyt[kód-P]),Q$7),"")</f>
        <v/>
      </c>
      <c r="R38" s="46" t="str">
        <f ca="1">IF(AND($B38&gt;0,R$7&gt;0),INDEX(Výskyt[#Data],MATCH($B38,Výskyt[kód-P]),R$7),"")</f>
        <v/>
      </c>
    </row>
    <row r="39" spans="1:18" ht="12.75" customHeight="1" x14ac:dyDescent="0.4">
      <c r="A39" s="51">
        <v>31</v>
      </c>
      <c r="B39" s="52" t="str">
        <f>IFERROR(INDEX(Výskyt[[poradie]:[kód-P]],MATCH(A39,Výskyt[poradie],0),2),"")</f>
        <v/>
      </c>
      <c r="C39" s="52" t="str">
        <f>IFERROR(INDEX(Cenník[[Kód]:[Názov]],MATCH($B39,Cenník[Kód]),2),"")</f>
        <v/>
      </c>
      <c r="D39" s="46" t="str">
        <f t="shared" ca="1" si="0"/>
        <v/>
      </c>
      <c r="E39" s="53" t="str">
        <f>IFERROR(INDEX(Cenník[[KódN]:[JC]],MATCH($B39,Cenník[KódN]),2),"")</f>
        <v/>
      </c>
      <c r="F39" s="54" t="str">
        <f t="shared" ca="1" si="1"/>
        <v/>
      </c>
      <c r="G39" s="41"/>
      <c r="H39" s="58" t="str">
        <f t="shared" si="2"/>
        <v/>
      </c>
      <c r="I39" s="46" t="str">
        <f ca="1">IF(AND($B39&gt;0,I$7&gt;0),INDEX(Výskyt[#Data],MATCH($B39,Výskyt[kód-P]),I$7),"")</f>
        <v/>
      </c>
      <c r="J39" s="46" t="str">
        <f ca="1">IF(AND($B39&gt;0,J$7&gt;0),INDEX(Výskyt[#Data],MATCH($B39,Výskyt[kód-P]),J$7),"")</f>
        <v/>
      </c>
      <c r="K39" s="46" t="str">
        <f ca="1">IF(AND($B39&gt;0,K$7&gt;0),INDEX(Výskyt[#Data],MATCH($B39,Výskyt[kód-P]),K$7),"")</f>
        <v/>
      </c>
      <c r="L39" s="46" t="str">
        <f ca="1">IF(AND($B39&gt;0,L$7&gt;0),INDEX(Výskyt[#Data],MATCH($B39,Výskyt[kód-P]),L$7),"")</f>
        <v/>
      </c>
      <c r="M39" s="46" t="str">
        <f ca="1">IF(AND($B39&gt;0,M$7&gt;0),INDEX(Výskyt[#Data],MATCH($B39,Výskyt[kód-P]),M$7),"")</f>
        <v/>
      </c>
      <c r="N39" s="46" t="str">
        <f ca="1">IF(AND($B39&gt;0,N$7&gt;0),INDEX(Výskyt[#Data],MATCH($B39,Výskyt[kód-P]),N$7),"")</f>
        <v/>
      </c>
      <c r="O39" s="46" t="str">
        <f ca="1">IF(AND($B39&gt;0,O$7&gt;0),INDEX(Výskyt[#Data],MATCH($B39,Výskyt[kód-P]),O$7),"")</f>
        <v/>
      </c>
      <c r="P39" s="46" t="str">
        <f ca="1">IF(AND($B39&gt;0,P$7&gt;0),INDEX(Výskyt[#Data],MATCH($B39,Výskyt[kód-P]),P$7),"")</f>
        <v/>
      </c>
      <c r="Q39" s="46" t="str">
        <f ca="1">IF(AND($B39&gt;0,Q$7&gt;0),INDEX(Výskyt[#Data],MATCH($B39,Výskyt[kód-P]),Q$7),"")</f>
        <v/>
      </c>
      <c r="R39" s="46" t="str">
        <f ca="1">IF(AND($B39&gt;0,R$7&gt;0),INDEX(Výskyt[#Data],MATCH($B39,Výskyt[kód-P]),R$7),"")</f>
        <v/>
      </c>
    </row>
    <row r="40" spans="1:18" ht="12.75" customHeight="1" x14ac:dyDescent="0.4">
      <c r="A40" s="51">
        <v>32</v>
      </c>
      <c r="B40" s="52" t="str">
        <f>IFERROR(INDEX(Výskyt[[poradie]:[kód-P]],MATCH(A40,Výskyt[poradie],0),2),"")</f>
        <v/>
      </c>
      <c r="C40" s="52" t="str">
        <f>IFERROR(INDEX(Cenník[[Kód]:[Názov]],MATCH($B40,Cenník[Kód]),2),"")</f>
        <v/>
      </c>
      <c r="D40" s="46" t="str">
        <f t="shared" ca="1" si="0"/>
        <v/>
      </c>
      <c r="E40" s="53" t="str">
        <f>IFERROR(INDEX(Cenník[[KódN]:[JC]],MATCH($B40,Cenník[KódN]),2),"")</f>
        <v/>
      </c>
      <c r="F40" s="54" t="str">
        <f t="shared" ca="1" si="1"/>
        <v/>
      </c>
      <c r="G40" s="41"/>
      <c r="H40" s="58" t="str">
        <f t="shared" si="2"/>
        <v/>
      </c>
      <c r="I40" s="46" t="str">
        <f ca="1">IF(AND($B40&gt;0,I$7&gt;0),INDEX(Výskyt[#Data],MATCH($B40,Výskyt[kód-P]),I$7),"")</f>
        <v/>
      </c>
      <c r="J40" s="46" t="str">
        <f ca="1">IF(AND($B40&gt;0,J$7&gt;0),INDEX(Výskyt[#Data],MATCH($B40,Výskyt[kód-P]),J$7),"")</f>
        <v/>
      </c>
      <c r="K40" s="46" t="str">
        <f ca="1">IF(AND($B40&gt;0,K$7&gt;0),INDEX(Výskyt[#Data],MATCH($B40,Výskyt[kód-P]),K$7),"")</f>
        <v/>
      </c>
      <c r="L40" s="46" t="str">
        <f ca="1">IF(AND($B40&gt;0,L$7&gt;0),INDEX(Výskyt[#Data],MATCH($B40,Výskyt[kód-P]),L$7),"")</f>
        <v/>
      </c>
      <c r="M40" s="46" t="str">
        <f ca="1">IF(AND($B40&gt;0,M$7&gt;0),INDEX(Výskyt[#Data],MATCH($B40,Výskyt[kód-P]),M$7),"")</f>
        <v/>
      </c>
      <c r="N40" s="46" t="str">
        <f ca="1">IF(AND($B40&gt;0,N$7&gt;0),INDEX(Výskyt[#Data],MATCH($B40,Výskyt[kód-P]),N$7),"")</f>
        <v/>
      </c>
      <c r="O40" s="46" t="str">
        <f ca="1">IF(AND($B40&gt;0,O$7&gt;0),INDEX(Výskyt[#Data],MATCH($B40,Výskyt[kód-P]),O$7),"")</f>
        <v/>
      </c>
      <c r="P40" s="46" t="str">
        <f ca="1">IF(AND($B40&gt;0,P$7&gt;0),INDEX(Výskyt[#Data],MATCH($B40,Výskyt[kód-P]),P$7),"")</f>
        <v/>
      </c>
      <c r="Q40" s="46" t="str">
        <f ca="1">IF(AND($B40&gt;0,Q$7&gt;0),INDEX(Výskyt[#Data],MATCH($B40,Výskyt[kód-P]),Q$7),"")</f>
        <v/>
      </c>
      <c r="R40" s="46" t="str">
        <f ca="1">IF(AND($B40&gt;0,R$7&gt;0),INDEX(Výskyt[#Data],MATCH($B40,Výskyt[kód-P]),R$7),"")</f>
        <v/>
      </c>
    </row>
    <row r="41" spans="1:18" ht="12.75" customHeight="1" x14ac:dyDescent="0.4">
      <c r="A41" s="51">
        <v>33</v>
      </c>
      <c r="B41" s="52" t="str">
        <f>IFERROR(INDEX(Výskyt[[poradie]:[kód-P]],MATCH(A41,Výskyt[poradie],0),2),"")</f>
        <v/>
      </c>
      <c r="C41" s="52" t="str">
        <f>IFERROR(INDEX(Cenník[[Kód]:[Názov]],MATCH($B41,Cenník[Kód]),2),"")</f>
        <v/>
      </c>
      <c r="D41" s="46" t="str">
        <f t="shared" ca="1" si="0"/>
        <v/>
      </c>
      <c r="E41" s="53" t="str">
        <f>IFERROR(INDEX(Cenník[[KódN]:[JC]],MATCH($B41,Cenník[KódN]),2),"")</f>
        <v/>
      </c>
      <c r="F41" s="54" t="str">
        <f t="shared" ca="1" si="1"/>
        <v/>
      </c>
      <c r="G41" s="41"/>
      <c r="H41" s="58" t="str">
        <f t="shared" si="2"/>
        <v/>
      </c>
      <c r="I41" s="46" t="str">
        <f ca="1">IF(AND($B41&gt;0,I$7&gt;0),INDEX(Výskyt[#Data],MATCH($B41,Výskyt[kód-P]),I$7),"")</f>
        <v/>
      </c>
      <c r="J41" s="46" t="str">
        <f ca="1">IF(AND($B41&gt;0,J$7&gt;0),INDEX(Výskyt[#Data],MATCH($B41,Výskyt[kód-P]),J$7),"")</f>
        <v/>
      </c>
      <c r="K41" s="46" t="str">
        <f ca="1">IF(AND($B41&gt;0,K$7&gt;0),INDEX(Výskyt[#Data],MATCH($B41,Výskyt[kód-P]),K$7),"")</f>
        <v/>
      </c>
      <c r="L41" s="46" t="str">
        <f ca="1">IF(AND($B41&gt;0,L$7&gt;0),INDEX(Výskyt[#Data],MATCH($B41,Výskyt[kód-P]),L$7),"")</f>
        <v/>
      </c>
      <c r="M41" s="46" t="str">
        <f ca="1">IF(AND($B41&gt;0,M$7&gt;0),INDEX(Výskyt[#Data],MATCH($B41,Výskyt[kód-P]),M$7),"")</f>
        <v/>
      </c>
      <c r="N41" s="46" t="str">
        <f ca="1">IF(AND($B41&gt;0,N$7&gt;0),INDEX(Výskyt[#Data],MATCH($B41,Výskyt[kód-P]),N$7),"")</f>
        <v/>
      </c>
      <c r="O41" s="46" t="str">
        <f ca="1">IF(AND($B41&gt;0,O$7&gt;0),INDEX(Výskyt[#Data],MATCH($B41,Výskyt[kód-P]),O$7),"")</f>
        <v/>
      </c>
      <c r="P41" s="46" t="str">
        <f ca="1">IF(AND($B41&gt;0,P$7&gt;0),INDEX(Výskyt[#Data],MATCH($B41,Výskyt[kód-P]),P$7),"")</f>
        <v/>
      </c>
      <c r="Q41" s="46" t="str">
        <f ca="1">IF(AND($B41&gt;0,Q$7&gt;0),INDEX(Výskyt[#Data],MATCH($B41,Výskyt[kód-P]),Q$7),"")</f>
        <v/>
      </c>
      <c r="R41" s="46" t="str">
        <f ca="1">IF(AND($B41&gt;0,R$7&gt;0),INDEX(Výskyt[#Data],MATCH($B41,Výskyt[kód-P]),R$7),"")</f>
        <v/>
      </c>
    </row>
    <row r="42" spans="1:18" ht="12.75" customHeight="1" x14ac:dyDescent="0.4">
      <c r="A42" s="51">
        <v>34</v>
      </c>
      <c r="B42" s="52" t="str">
        <f>IFERROR(INDEX(Výskyt[[poradie]:[kód-P]],MATCH(A42,Výskyt[poradie],0),2),"")</f>
        <v/>
      </c>
      <c r="C42" s="52" t="str">
        <f>IFERROR(INDEX(Cenník[[Kód]:[Názov]],MATCH($B42,Cenník[Kód]),2),"")</f>
        <v/>
      </c>
      <c r="D42" s="46" t="str">
        <f t="shared" ca="1" si="0"/>
        <v/>
      </c>
      <c r="E42" s="53" t="str">
        <f>IFERROR(INDEX(Cenník[[KódN]:[JC]],MATCH($B42,Cenník[KódN]),2),"")</f>
        <v/>
      </c>
      <c r="F42" s="54" t="str">
        <f t="shared" ca="1" si="1"/>
        <v/>
      </c>
      <c r="G42" s="41"/>
      <c r="H42" s="58" t="str">
        <f t="shared" si="2"/>
        <v/>
      </c>
      <c r="I42" s="46" t="str">
        <f ca="1">IF(AND($B42&gt;0,I$7&gt;0),INDEX(Výskyt[#Data],MATCH($B42,Výskyt[kód-P]),I$7),"")</f>
        <v/>
      </c>
      <c r="J42" s="46" t="str">
        <f ca="1">IF(AND($B42&gt;0,J$7&gt;0),INDEX(Výskyt[#Data],MATCH($B42,Výskyt[kód-P]),J$7),"")</f>
        <v/>
      </c>
      <c r="K42" s="46" t="str">
        <f ca="1">IF(AND($B42&gt;0,K$7&gt;0),INDEX(Výskyt[#Data],MATCH($B42,Výskyt[kód-P]),K$7),"")</f>
        <v/>
      </c>
      <c r="L42" s="46" t="str">
        <f ca="1">IF(AND($B42&gt;0,L$7&gt;0),INDEX(Výskyt[#Data],MATCH($B42,Výskyt[kód-P]),L$7),"")</f>
        <v/>
      </c>
      <c r="M42" s="46" t="str">
        <f ca="1">IF(AND($B42&gt;0,M$7&gt;0),INDEX(Výskyt[#Data],MATCH($B42,Výskyt[kód-P]),M$7),"")</f>
        <v/>
      </c>
      <c r="N42" s="46" t="str">
        <f ca="1">IF(AND($B42&gt;0,N$7&gt;0),INDEX(Výskyt[#Data],MATCH($B42,Výskyt[kód-P]),N$7),"")</f>
        <v/>
      </c>
      <c r="O42" s="46" t="str">
        <f ca="1">IF(AND($B42&gt;0,O$7&gt;0),INDEX(Výskyt[#Data],MATCH($B42,Výskyt[kód-P]),O$7),"")</f>
        <v/>
      </c>
      <c r="P42" s="46" t="str">
        <f ca="1">IF(AND($B42&gt;0,P$7&gt;0),INDEX(Výskyt[#Data],MATCH($B42,Výskyt[kód-P]),P$7),"")</f>
        <v/>
      </c>
      <c r="Q42" s="46" t="str">
        <f ca="1">IF(AND($B42&gt;0,Q$7&gt;0),INDEX(Výskyt[#Data],MATCH($B42,Výskyt[kód-P]),Q$7),"")</f>
        <v/>
      </c>
      <c r="R42" s="46" t="str">
        <f ca="1">IF(AND($B42&gt;0,R$7&gt;0),INDEX(Výskyt[#Data],MATCH($B42,Výskyt[kód-P]),R$7),"")</f>
        <v/>
      </c>
    </row>
    <row r="43" spans="1:18" ht="12.75" customHeight="1" x14ac:dyDescent="0.4">
      <c r="A43" s="51">
        <v>35</v>
      </c>
      <c r="B43" s="52" t="str">
        <f>IFERROR(INDEX(Výskyt[[poradie]:[kód-P]],MATCH(A43,Výskyt[poradie],0),2),"")</f>
        <v/>
      </c>
      <c r="C43" s="52" t="str">
        <f>IFERROR(INDEX(Cenník[[Kód]:[Názov]],MATCH($B43,Cenník[Kód]),2),"")</f>
        <v/>
      </c>
      <c r="D43" s="46" t="str">
        <f t="shared" ca="1" si="0"/>
        <v/>
      </c>
      <c r="E43" s="53" t="str">
        <f>IFERROR(INDEX(Cenník[[KódN]:[JC]],MATCH($B43,Cenník[KódN]),2),"")</f>
        <v/>
      </c>
      <c r="F43" s="54" t="str">
        <f t="shared" ca="1" si="1"/>
        <v/>
      </c>
      <c r="G43" s="41"/>
      <c r="H43" s="58" t="str">
        <f t="shared" si="2"/>
        <v/>
      </c>
      <c r="I43" s="46" t="str">
        <f ca="1">IF(AND($B43&gt;0,I$7&gt;0),INDEX(Výskyt[#Data],MATCH($B43,Výskyt[kód-P]),I$7),"")</f>
        <v/>
      </c>
      <c r="J43" s="46" t="str">
        <f ca="1">IF(AND($B43&gt;0,J$7&gt;0),INDEX(Výskyt[#Data],MATCH($B43,Výskyt[kód-P]),J$7),"")</f>
        <v/>
      </c>
      <c r="K43" s="46" t="str">
        <f ca="1">IF(AND($B43&gt;0,K$7&gt;0),INDEX(Výskyt[#Data],MATCH($B43,Výskyt[kód-P]),K$7),"")</f>
        <v/>
      </c>
      <c r="L43" s="46" t="str">
        <f ca="1">IF(AND($B43&gt;0,L$7&gt;0),INDEX(Výskyt[#Data],MATCH($B43,Výskyt[kód-P]),L$7),"")</f>
        <v/>
      </c>
      <c r="M43" s="46" t="str">
        <f ca="1">IF(AND($B43&gt;0,M$7&gt;0),INDEX(Výskyt[#Data],MATCH($B43,Výskyt[kód-P]),M$7),"")</f>
        <v/>
      </c>
      <c r="N43" s="46" t="str">
        <f ca="1">IF(AND($B43&gt;0,N$7&gt;0),INDEX(Výskyt[#Data],MATCH($B43,Výskyt[kód-P]),N$7),"")</f>
        <v/>
      </c>
      <c r="O43" s="46" t="str">
        <f ca="1">IF(AND($B43&gt;0,O$7&gt;0),INDEX(Výskyt[#Data],MATCH($B43,Výskyt[kód-P]),O$7),"")</f>
        <v/>
      </c>
      <c r="P43" s="46" t="str">
        <f ca="1">IF(AND($B43&gt;0,P$7&gt;0),INDEX(Výskyt[#Data],MATCH($B43,Výskyt[kód-P]),P$7),"")</f>
        <v/>
      </c>
      <c r="Q43" s="46" t="str">
        <f ca="1">IF(AND($B43&gt;0,Q$7&gt;0),INDEX(Výskyt[#Data],MATCH($B43,Výskyt[kód-P]),Q$7),"")</f>
        <v/>
      </c>
      <c r="R43" s="46" t="str">
        <f ca="1">IF(AND($B43&gt;0,R$7&gt;0),INDEX(Výskyt[#Data],MATCH($B43,Výskyt[kód-P]),R$7),"")</f>
        <v/>
      </c>
    </row>
    <row r="44" spans="1:18" ht="12.75" customHeight="1" x14ac:dyDescent="0.4">
      <c r="A44" s="51">
        <v>36</v>
      </c>
      <c r="B44" s="52" t="str">
        <f>IFERROR(INDEX(Výskyt[[poradie]:[kód-P]],MATCH(A44,Výskyt[poradie],0),2),"")</f>
        <v/>
      </c>
      <c r="C44" s="52" t="str">
        <f>IFERROR(INDEX(Cenník[[Kód]:[Názov]],MATCH($B44,Cenník[Kód]),2),"")</f>
        <v/>
      </c>
      <c r="D44" s="46" t="str">
        <f t="shared" ca="1" si="0"/>
        <v/>
      </c>
      <c r="E44" s="53" t="str">
        <f>IFERROR(INDEX(Cenník[[KódN]:[JC]],MATCH($B44,Cenník[KódN]),2),"")</f>
        <v/>
      </c>
      <c r="F44" s="54" t="str">
        <f t="shared" ca="1" si="1"/>
        <v/>
      </c>
      <c r="G44" s="41"/>
      <c r="H44" s="58" t="str">
        <f t="shared" si="2"/>
        <v/>
      </c>
      <c r="I44" s="46" t="str">
        <f ca="1">IF(AND($B44&gt;0,I$7&gt;0),INDEX(Výskyt[#Data],MATCH($B44,Výskyt[kód-P]),I$7),"")</f>
        <v/>
      </c>
      <c r="J44" s="46" t="str">
        <f ca="1">IF(AND($B44&gt;0,J$7&gt;0),INDEX(Výskyt[#Data],MATCH($B44,Výskyt[kód-P]),J$7),"")</f>
        <v/>
      </c>
      <c r="K44" s="46" t="str">
        <f ca="1">IF(AND($B44&gt;0,K$7&gt;0),INDEX(Výskyt[#Data],MATCH($B44,Výskyt[kód-P]),K$7),"")</f>
        <v/>
      </c>
      <c r="L44" s="46" t="str">
        <f ca="1">IF(AND($B44&gt;0,L$7&gt;0),INDEX(Výskyt[#Data],MATCH($B44,Výskyt[kód-P]),L$7),"")</f>
        <v/>
      </c>
      <c r="M44" s="46" t="str">
        <f ca="1">IF(AND($B44&gt;0,M$7&gt;0),INDEX(Výskyt[#Data],MATCH($B44,Výskyt[kód-P]),M$7),"")</f>
        <v/>
      </c>
      <c r="N44" s="46" t="str">
        <f ca="1">IF(AND($B44&gt;0,N$7&gt;0),INDEX(Výskyt[#Data],MATCH($B44,Výskyt[kód-P]),N$7),"")</f>
        <v/>
      </c>
      <c r="O44" s="46" t="str">
        <f ca="1">IF(AND($B44&gt;0,O$7&gt;0),INDEX(Výskyt[#Data],MATCH($B44,Výskyt[kód-P]),O$7),"")</f>
        <v/>
      </c>
      <c r="P44" s="46" t="str">
        <f ca="1">IF(AND($B44&gt;0,P$7&gt;0),INDEX(Výskyt[#Data],MATCH($B44,Výskyt[kód-P]),P$7),"")</f>
        <v/>
      </c>
      <c r="Q44" s="46" t="str">
        <f ca="1">IF(AND($B44&gt;0,Q$7&gt;0),INDEX(Výskyt[#Data],MATCH($B44,Výskyt[kód-P]),Q$7),"")</f>
        <v/>
      </c>
      <c r="R44" s="46" t="str">
        <f ca="1">IF(AND($B44&gt;0,R$7&gt;0),INDEX(Výskyt[#Data],MATCH($B44,Výskyt[kód-P]),R$7),"")</f>
        <v/>
      </c>
    </row>
    <row r="45" spans="1:18" ht="12.75" customHeight="1" x14ac:dyDescent="0.4">
      <c r="A45" s="51">
        <v>37</v>
      </c>
      <c r="B45" s="52" t="str">
        <f>IFERROR(INDEX(Výskyt[[poradie]:[kód-P]],MATCH(A45,Výskyt[poradie],0),2),"")</f>
        <v/>
      </c>
      <c r="C45" s="52" t="str">
        <f>IFERROR(INDEX(Cenník[[Kód]:[Názov]],MATCH($B45,Cenník[Kód]),2),"")</f>
        <v/>
      </c>
      <c r="D45" s="46" t="str">
        <f t="shared" ca="1" si="0"/>
        <v/>
      </c>
      <c r="E45" s="53" t="str">
        <f>IFERROR(INDEX(Cenník[[KódN]:[JC]],MATCH($B45,Cenník[KódN]),2),"")</f>
        <v/>
      </c>
      <c r="F45" s="54" t="str">
        <f t="shared" ca="1" si="1"/>
        <v/>
      </c>
      <c r="G45" s="41"/>
      <c r="H45" s="58" t="str">
        <f t="shared" si="2"/>
        <v/>
      </c>
      <c r="I45" s="46" t="str">
        <f ca="1">IF(AND($B45&gt;0,I$7&gt;0),INDEX(Výskyt[#Data],MATCH($B45,Výskyt[kód-P]),I$7),"")</f>
        <v/>
      </c>
      <c r="J45" s="46" t="str">
        <f ca="1">IF(AND($B45&gt;0,J$7&gt;0),INDEX(Výskyt[#Data],MATCH($B45,Výskyt[kód-P]),J$7),"")</f>
        <v/>
      </c>
      <c r="K45" s="46" t="str">
        <f ca="1">IF(AND($B45&gt;0,K$7&gt;0),INDEX(Výskyt[#Data],MATCH($B45,Výskyt[kód-P]),K$7),"")</f>
        <v/>
      </c>
      <c r="L45" s="46" t="str">
        <f ca="1">IF(AND($B45&gt;0,L$7&gt;0),INDEX(Výskyt[#Data],MATCH($B45,Výskyt[kód-P]),L$7),"")</f>
        <v/>
      </c>
      <c r="M45" s="46" t="str">
        <f ca="1">IF(AND($B45&gt;0,M$7&gt;0),INDEX(Výskyt[#Data],MATCH($B45,Výskyt[kód-P]),M$7),"")</f>
        <v/>
      </c>
      <c r="N45" s="46" t="str">
        <f ca="1">IF(AND($B45&gt;0,N$7&gt;0),INDEX(Výskyt[#Data],MATCH($B45,Výskyt[kód-P]),N$7),"")</f>
        <v/>
      </c>
      <c r="O45" s="46" t="str">
        <f ca="1">IF(AND($B45&gt;0,O$7&gt;0),INDEX(Výskyt[#Data],MATCH($B45,Výskyt[kód-P]),O$7),"")</f>
        <v/>
      </c>
      <c r="P45" s="46" t="str">
        <f ca="1">IF(AND($B45&gt;0,P$7&gt;0),INDEX(Výskyt[#Data],MATCH($B45,Výskyt[kód-P]),P$7),"")</f>
        <v/>
      </c>
      <c r="Q45" s="46" t="str">
        <f ca="1">IF(AND($B45&gt;0,Q$7&gt;0),INDEX(Výskyt[#Data],MATCH($B45,Výskyt[kód-P]),Q$7),"")</f>
        <v/>
      </c>
      <c r="R45" s="46" t="str">
        <f ca="1">IF(AND($B45&gt;0,R$7&gt;0),INDEX(Výskyt[#Data],MATCH($B45,Výskyt[kód-P]),R$7),"")</f>
        <v/>
      </c>
    </row>
    <row r="46" spans="1:18" ht="12.75" customHeight="1" x14ac:dyDescent="0.4">
      <c r="A46" s="51">
        <v>38</v>
      </c>
      <c r="B46" s="52" t="str">
        <f>IFERROR(INDEX(Výskyt[[poradie]:[kód-P]],MATCH(A46,Výskyt[poradie],0),2),"")</f>
        <v/>
      </c>
      <c r="C46" s="52" t="str">
        <f>IFERROR(INDEX(Cenník[[Kód]:[Názov]],MATCH($B46,Cenník[Kód]),2),"")</f>
        <v/>
      </c>
      <c r="D46" s="46" t="str">
        <f t="shared" ca="1" si="0"/>
        <v/>
      </c>
      <c r="E46" s="53" t="str">
        <f>IFERROR(INDEX(Cenník[[KódN]:[JC]],MATCH($B46,Cenník[KódN]),2),"")</f>
        <v/>
      </c>
      <c r="F46" s="54" t="str">
        <f t="shared" ca="1" si="1"/>
        <v/>
      </c>
      <c r="G46" s="41"/>
      <c r="H46" s="58" t="str">
        <f t="shared" si="2"/>
        <v/>
      </c>
      <c r="I46" s="46" t="str">
        <f ca="1">IF(AND($B46&gt;0,I$7&gt;0),INDEX(Výskyt[#Data],MATCH($B46,Výskyt[kód-P]),I$7),"")</f>
        <v/>
      </c>
      <c r="J46" s="46" t="str">
        <f ca="1">IF(AND($B46&gt;0,J$7&gt;0),INDEX(Výskyt[#Data],MATCH($B46,Výskyt[kód-P]),J$7),"")</f>
        <v/>
      </c>
      <c r="K46" s="46" t="str">
        <f ca="1">IF(AND($B46&gt;0,K$7&gt;0),INDEX(Výskyt[#Data],MATCH($B46,Výskyt[kód-P]),K$7),"")</f>
        <v/>
      </c>
      <c r="L46" s="46" t="str">
        <f ca="1">IF(AND($B46&gt;0,L$7&gt;0),INDEX(Výskyt[#Data],MATCH($B46,Výskyt[kód-P]),L$7),"")</f>
        <v/>
      </c>
      <c r="M46" s="46" t="str">
        <f ca="1">IF(AND($B46&gt;0,M$7&gt;0),INDEX(Výskyt[#Data],MATCH($B46,Výskyt[kód-P]),M$7),"")</f>
        <v/>
      </c>
      <c r="N46" s="46" t="str">
        <f ca="1">IF(AND($B46&gt;0,N$7&gt;0),INDEX(Výskyt[#Data],MATCH($B46,Výskyt[kód-P]),N$7),"")</f>
        <v/>
      </c>
      <c r="O46" s="46" t="str">
        <f ca="1">IF(AND($B46&gt;0,O$7&gt;0),INDEX(Výskyt[#Data],MATCH($B46,Výskyt[kód-P]),O$7),"")</f>
        <v/>
      </c>
      <c r="P46" s="46" t="str">
        <f ca="1">IF(AND($B46&gt;0,P$7&gt;0),INDEX(Výskyt[#Data],MATCH($B46,Výskyt[kód-P]),P$7),"")</f>
        <v/>
      </c>
      <c r="Q46" s="46" t="str">
        <f ca="1">IF(AND($B46&gt;0,Q$7&gt;0),INDEX(Výskyt[#Data],MATCH($B46,Výskyt[kód-P]),Q$7),"")</f>
        <v/>
      </c>
      <c r="R46" s="46" t="str">
        <f ca="1">IF(AND($B46&gt;0,R$7&gt;0),INDEX(Výskyt[#Data],MATCH($B46,Výskyt[kód-P]),R$7),"")</f>
        <v/>
      </c>
    </row>
    <row r="47" spans="1:18" ht="12.75" customHeight="1" x14ac:dyDescent="0.4">
      <c r="A47" s="51">
        <v>39</v>
      </c>
      <c r="B47" s="52" t="str">
        <f>IFERROR(INDEX(Výskyt[[poradie]:[kód-P]],MATCH(A47,Výskyt[poradie],0),2),"")</f>
        <v/>
      </c>
      <c r="C47" s="52" t="str">
        <f>IFERROR(INDEX(Cenník[[Kód]:[Názov]],MATCH($B47,Cenník[Kód]),2),"")</f>
        <v/>
      </c>
      <c r="D47" s="46" t="str">
        <f t="shared" ca="1" si="0"/>
        <v/>
      </c>
      <c r="E47" s="53" t="str">
        <f>IFERROR(INDEX(Cenník[[KódN]:[JC]],MATCH($B47,Cenník[KódN]),2),"")</f>
        <v/>
      </c>
      <c r="F47" s="54" t="str">
        <f t="shared" ca="1" si="1"/>
        <v/>
      </c>
      <c r="G47" s="41"/>
      <c r="H47" s="58" t="str">
        <f t="shared" si="2"/>
        <v/>
      </c>
      <c r="I47" s="46" t="str">
        <f ca="1">IF(AND($B47&gt;0,I$7&gt;0),INDEX(Výskyt[#Data],MATCH($B47,Výskyt[kód-P]),I$7),"")</f>
        <v/>
      </c>
      <c r="J47" s="46" t="str">
        <f ca="1">IF(AND($B47&gt;0,J$7&gt;0),INDEX(Výskyt[#Data],MATCH($B47,Výskyt[kód-P]),J$7),"")</f>
        <v/>
      </c>
      <c r="K47" s="46" t="str">
        <f ca="1">IF(AND($B47&gt;0,K$7&gt;0),INDEX(Výskyt[#Data],MATCH($B47,Výskyt[kód-P]),K$7),"")</f>
        <v/>
      </c>
      <c r="L47" s="46" t="str">
        <f ca="1">IF(AND($B47&gt;0,L$7&gt;0),INDEX(Výskyt[#Data],MATCH($B47,Výskyt[kód-P]),L$7),"")</f>
        <v/>
      </c>
      <c r="M47" s="46" t="str">
        <f ca="1">IF(AND($B47&gt;0,M$7&gt;0),INDEX(Výskyt[#Data],MATCH($B47,Výskyt[kód-P]),M$7),"")</f>
        <v/>
      </c>
      <c r="N47" s="46" t="str">
        <f ca="1">IF(AND($B47&gt;0,N$7&gt;0),INDEX(Výskyt[#Data],MATCH($B47,Výskyt[kód-P]),N$7),"")</f>
        <v/>
      </c>
      <c r="O47" s="46" t="str">
        <f ca="1">IF(AND($B47&gt;0,O$7&gt;0),INDEX(Výskyt[#Data],MATCH($B47,Výskyt[kód-P]),O$7),"")</f>
        <v/>
      </c>
      <c r="P47" s="46" t="str">
        <f ca="1">IF(AND($B47&gt;0,P$7&gt;0),INDEX(Výskyt[#Data],MATCH($B47,Výskyt[kód-P]),P$7),"")</f>
        <v/>
      </c>
      <c r="Q47" s="46" t="str">
        <f ca="1">IF(AND($B47&gt;0,Q$7&gt;0),INDEX(Výskyt[#Data],MATCH($B47,Výskyt[kód-P]),Q$7),"")</f>
        <v/>
      </c>
      <c r="R47" s="46" t="str">
        <f ca="1">IF(AND($B47&gt;0,R$7&gt;0),INDEX(Výskyt[#Data],MATCH($B47,Výskyt[kód-P]),R$7),"")</f>
        <v/>
      </c>
    </row>
    <row r="48" spans="1:18" ht="12.75" customHeight="1" x14ac:dyDescent="0.4">
      <c r="A48" s="51">
        <v>40</v>
      </c>
      <c r="B48" s="52" t="str">
        <f>IFERROR(INDEX(Výskyt[[poradie]:[kód-P]],MATCH(A48,Výskyt[poradie],0),2),"")</f>
        <v/>
      </c>
      <c r="C48" s="52" t="str">
        <f>IFERROR(INDEX(Cenník[[Kód]:[Názov]],MATCH($B48,Cenník[Kód]),2),"")</f>
        <v/>
      </c>
      <c r="D48" s="46" t="str">
        <f t="shared" ca="1" si="0"/>
        <v/>
      </c>
      <c r="E48" s="53" t="str">
        <f>IFERROR(INDEX(Cenník[[KódN]:[JC]],MATCH($B48,Cenník[KódN]),2),"")</f>
        <v/>
      </c>
      <c r="F48" s="54" t="str">
        <f t="shared" ca="1" si="1"/>
        <v/>
      </c>
      <c r="G48" s="41"/>
      <c r="H48" s="58" t="str">
        <f t="shared" si="2"/>
        <v/>
      </c>
      <c r="I48" s="46" t="str">
        <f ca="1">IF(AND($B48&gt;0,I$7&gt;0),INDEX(Výskyt[#Data],MATCH($B48,Výskyt[kód-P]),I$7),"")</f>
        <v/>
      </c>
      <c r="J48" s="46" t="str">
        <f ca="1">IF(AND($B48&gt;0,J$7&gt;0),INDEX(Výskyt[#Data],MATCH($B48,Výskyt[kód-P]),J$7),"")</f>
        <v/>
      </c>
      <c r="K48" s="46" t="str">
        <f ca="1">IF(AND($B48&gt;0,K$7&gt;0),INDEX(Výskyt[#Data],MATCH($B48,Výskyt[kód-P]),K$7),"")</f>
        <v/>
      </c>
      <c r="L48" s="46" t="str">
        <f ca="1">IF(AND($B48&gt;0,L$7&gt;0),INDEX(Výskyt[#Data],MATCH($B48,Výskyt[kód-P]),L$7),"")</f>
        <v/>
      </c>
      <c r="M48" s="46" t="str">
        <f ca="1">IF(AND($B48&gt;0,M$7&gt;0),INDEX(Výskyt[#Data],MATCH($B48,Výskyt[kód-P]),M$7),"")</f>
        <v/>
      </c>
      <c r="N48" s="46" t="str">
        <f ca="1">IF(AND($B48&gt;0,N$7&gt;0),INDEX(Výskyt[#Data],MATCH($B48,Výskyt[kód-P]),N$7),"")</f>
        <v/>
      </c>
      <c r="O48" s="46" t="str">
        <f ca="1">IF(AND($B48&gt;0,O$7&gt;0),INDEX(Výskyt[#Data],MATCH($B48,Výskyt[kód-P]),O$7),"")</f>
        <v/>
      </c>
      <c r="P48" s="46" t="str">
        <f ca="1">IF(AND($B48&gt;0,P$7&gt;0),INDEX(Výskyt[#Data],MATCH($B48,Výskyt[kód-P]),P$7),"")</f>
        <v/>
      </c>
      <c r="Q48" s="46" t="str">
        <f ca="1">IF(AND($B48&gt;0,Q$7&gt;0),INDEX(Výskyt[#Data],MATCH($B48,Výskyt[kód-P]),Q$7),"")</f>
        <v/>
      </c>
      <c r="R48" s="46" t="str">
        <f ca="1">IF(AND($B48&gt;0,R$7&gt;0),INDEX(Výskyt[#Data],MATCH($B48,Výskyt[kód-P]),R$7),"")</f>
        <v/>
      </c>
    </row>
    <row r="49" spans="1:18" ht="12.75" customHeight="1" x14ac:dyDescent="0.4">
      <c r="A49" s="51">
        <v>41</v>
      </c>
      <c r="B49" s="52" t="str">
        <f>IFERROR(INDEX(Výskyt[[poradie]:[kód-P]],MATCH(A49,Výskyt[poradie],0),2),"")</f>
        <v/>
      </c>
      <c r="C49" s="52" t="str">
        <f>IFERROR(INDEX(Cenník[[Kód]:[Názov]],MATCH($B49,Cenník[Kód]),2),"")</f>
        <v/>
      </c>
      <c r="D49" s="46" t="str">
        <f t="shared" ca="1" si="0"/>
        <v/>
      </c>
      <c r="E49" s="53" t="str">
        <f>IFERROR(INDEX(Cenník[[KódN]:[JC]],MATCH($B49,Cenník[KódN]),2),"")</f>
        <v/>
      </c>
      <c r="F49" s="54" t="str">
        <f t="shared" ca="1" si="1"/>
        <v/>
      </c>
      <c r="G49" s="41"/>
      <c r="H49" s="58" t="str">
        <f t="shared" si="2"/>
        <v/>
      </c>
      <c r="I49" s="46" t="str">
        <f ca="1">IF(AND($B49&gt;0,I$7&gt;0),INDEX(Výskyt[#Data],MATCH($B49,Výskyt[kód-P]),I$7),"")</f>
        <v/>
      </c>
      <c r="J49" s="46" t="str">
        <f ca="1">IF(AND($B49&gt;0,J$7&gt;0),INDEX(Výskyt[#Data],MATCH($B49,Výskyt[kód-P]),J$7),"")</f>
        <v/>
      </c>
      <c r="K49" s="46" t="str">
        <f ca="1">IF(AND($B49&gt;0,K$7&gt;0),INDEX(Výskyt[#Data],MATCH($B49,Výskyt[kód-P]),K$7),"")</f>
        <v/>
      </c>
      <c r="L49" s="46" t="str">
        <f ca="1">IF(AND($B49&gt;0,L$7&gt;0),INDEX(Výskyt[#Data],MATCH($B49,Výskyt[kód-P]),L$7),"")</f>
        <v/>
      </c>
      <c r="M49" s="46" t="str">
        <f ca="1">IF(AND($B49&gt;0,M$7&gt;0),INDEX(Výskyt[#Data],MATCH($B49,Výskyt[kód-P]),M$7),"")</f>
        <v/>
      </c>
      <c r="N49" s="46" t="str">
        <f ca="1">IF(AND($B49&gt;0,N$7&gt;0),INDEX(Výskyt[#Data],MATCH($B49,Výskyt[kód-P]),N$7),"")</f>
        <v/>
      </c>
      <c r="O49" s="46" t="str">
        <f ca="1">IF(AND($B49&gt;0,O$7&gt;0),INDEX(Výskyt[#Data],MATCH($B49,Výskyt[kód-P]),O$7),"")</f>
        <v/>
      </c>
      <c r="P49" s="46" t="str">
        <f ca="1">IF(AND($B49&gt;0,P$7&gt;0),INDEX(Výskyt[#Data],MATCH($B49,Výskyt[kód-P]),P$7),"")</f>
        <v/>
      </c>
      <c r="Q49" s="46" t="str">
        <f ca="1">IF(AND($B49&gt;0,Q$7&gt;0),INDEX(Výskyt[#Data],MATCH($B49,Výskyt[kód-P]),Q$7),"")</f>
        <v/>
      </c>
      <c r="R49" s="46" t="str">
        <f ca="1">IF(AND($B49&gt;0,R$7&gt;0),INDEX(Výskyt[#Data],MATCH($B49,Výskyt[kód-P]),R$7),"")</f>
        <v/>
      </c>
    </row>
    <row r="50" spans="1:18" ht="12.75" customHeight="1" x14ac:dyDescent="0.4">
      <c r="A50" s="51">
        <v>42</v>
      </c>
      <c r="B50" s="52" t="str">
        <f>IFERROR(INDEX(Výskyt[[poradie]:[kód-P]],MATCH(A50,Výskyt[poradie],0),2),"")</f>
        <v/>
      </c>
      <c r="C50" s="52" t="str">
        <f>IFERROR(INDEX(Cenník[[Kód]:[Názov]],MATCH($B50,Cenník[Kód]),2),"")</f>
        <v/>
      </c>
      <c r="D50" s="46" t="str">
        <f t="shared" ca="1" si="0"/>
        <v/>
      </c>
      <c r="E50" s="53" t="str">
        <f>IFERROR(INDEX(Cenník[[KódN]:[JC]],MATCH($B50,Cenník[KódN]),2),"")</f>
        <v/>
      </c>
      <c r="F50" s="54" t="str">
        <f t="shared" ca="1" si="1"/>
        <v/>
      </c>
      <c r="G50" s="41"/>
      <c r="H50" s="58" t="str">
        <f t="shared" si="2"/>
        <v/>
      </c>
      <c r="I50" s="46" t="str">
        <f ca="1">IF(AND($B50&gt;0,I$7&gt;0),INDEX(Výskyt[#Data],MATCH($B50,Výskyt[kód-P]),I$7),"")</f>
        <v/>
      </c>
      <c r="J50" s="46" t="str">
        <f ca="1">IF(AND($B50&gt;0,J$7&gt;0),INDEX(Výskyt[#Data],MATCH($B50,Výskyt[kód-P]),J$7),"")</f>
        <v/>
      </c>
      <c r="K50" s="46" t="str">
        <f ca="1">IF(AND($B50&gt;0,K$7&gt;0),INDEX(Výskyt[#Data],MATCH($B50,Výskyt[kód-P]),K$7),"")</f>
        <v/>
      </c>
      <c r="L50" s="46" t="str">
        <f ca="1">IF(AND($B50&gt;0,L$7&gt;0),INDEX(Výskyt[#Data],MATCH($B50,Výskyt[kód-P]),L$7),"")</f>
        <v/>
      </c>
      <c r="M50" s="46" t="str">
        <f ca="1">IF(AND($B50&gt;0,M$7&gt;0),INDEX(Výskyt[#Data],MATCH($B50,Výskyt[kód-P]),M$7),"")</f>
        <v/>
      </c>
      <c r="N50" s="46" t="str">
        <f ca="1">IF(AND($B50&gt;0,N$7&gt;0),INDEX(Výskyt[#Data],MATCH($B50,Výskyt[kód-P]),N$7),"")</f>
        <v/>
      </c>
      <c r="O50" s="46" t="str">
        <f ca="1">IF(AND($B50&gt;0,O$7&gt;0),INDEX(Výskyt[#Data],MATCH($B50,Výskyt[kód-P]),O$7),"")</f>
        <v/>
      </c>
      <c r="P50" s="46" t="str">
        <f ca="1">IF(AND($B50&gt;0,P$7&gt;0),INDEX(Výskyt[#Data],MATCH($B50,Výskyt[kód-P]),P$7),"")</f>
        <v/>
      </c>
      <c r="Q50" s="46" t="str">
        <f ca="1">IF(AND($B50&gt;0,Q$7&gt;0),INDEX(Výskyt[#Data],MATCH($B50,Výskyt[kód-P]),Q$7),"")</f>
        <v/>
      </c>
      <c r="R50" s="46" t="str">
        <f ca="1">IF(AND($B50&gt;0,R$7&gt;0),INDEX(Výskyt[#Data],MATCH($B50,Výskyt[kód-P]),R$7),"")</f>
        <v/>
      </c>
    </row>
    <row r="51" spans="1:18" ht="12.75" customHeight="1" x14ac:dyDescent="0.4">
      <c r="A51" s="51">
        <v>43</v>
      </c>
      <c r="B51" s="52" t="str">
        <f>IFERROR(INDEX(Výskyt[[poradie]:[kód-P]],MATCH(A51,Výskyt[poradie],0),2),"")</f>
        <v/>
      </c>
      <c r="C51" s="52" t="str">
        <f>IFERROR(INDEX(Cenník[[Kód]:[Názov]],MATCH($B51,Cenník[Kód]),2),"")</f>
        <v/>
      </c>
      <c r="D51" s="46" t="str">
        <f t="shared" ca="1" si="0"/>
        <v/>
      </c>
      <c r="E51" s="53" t="str">
        <f>IFERROR(INDEX(Cenník[[KódN]:[JC]],MATCH($B51,Cenník[KódN]),2),"")</f>
        <v/>
      </c>
      <c r="F51" s="54" t="str">
        <f t="shared" ca="1" si="1"/>
        <v/>
      </c>
      <c r="G51" s="41"/>
      <c r="H51" s="58" t="str">
        <f t="shared" si="2"/>
        <v/>
      </c>
      <c r="I51" s="46" t="str">
        <f ca="1">IF(AND($B51&gt;0,I$7&gt;0),INDEX(Výskyt[#Data],MATCH($B51,Výskyt[kód-P]),I$7),"")</f>
        <v/>
      </c>
      <c r="J51" s="46" t="str">
        <f ca="1">IF(AND($B51&gt;0,J$7&gt;0),INDEX(Výskyt[#Data],MATCH($B51,Výskyt[kód-P]),J$7),"")</f>
        <v/>
      </c>
      <c r="K51" s="46" t="str">
        <f ca="1">IF(AND($B51&gt;0,K$7&gt;0),INDEX(Výskyt[#Data],MATCH($B51,Výskyt[kód-P]),K$7),"")</f>
        <v/>
      </c>
      <c r="L51" s="46" t="str">
        <f ca="1">IF(AND($B51&gt;0,L$7&gt;0),INDEX(Výskyt[#Data],MATCH($B51,Výskyt[kód-P]),L$7),"")</f>
        <v/>
      </c>
      <c r="M51" s="46" t="str">
        <f ca="1">IF(AND($B51&gt;0,M$7&gt;0),INDEX(Výskyt[#Data],MATCH($B51,Výskyt[kód-P]),M$7),"")</f>
        <v/>
      </c>
      <c r="N51" s="46" t="str">
        <f ca="1">IF(AND($B51&gt;0,N$7&gt;0),INDEX(Výskyt[#Data],MATCH($B51,Výskyt[kód-P]),N$7),"")</f>
        <v/>
      </c>
      <c r="O51" s="46" t="str">
        <f ca="1">IF(AND($B51&gt;0,O$7&gt;0),INDEX(Výskyt[#Data],MATCH($B51,Výskyt[kód-P]),O$7),"")</f>
        <v/>
      </c>
      <c r="P51" s="46" t="str">
        <f ca="1">IF(AND($B51&gt;0,P$7&gt;0),INDEX(Výskyt[#Data],MATCH($B51,Výskyt[kód-P]),P$7),"")</f>
        <v/>
      </c>
      <c r="Q51" s="46" t="str">
        <f ca="1">IF(AND($B51&gt;0,Q$7&gt;0),INDEX(Výskyt[#Data],MATCH($B51,Výskyt[kód-P]),Q$7),"")</f>
        <v/>
      </c>
      <c r="R51" s="46" t="str">
        <f ca="1">IF(AND($B51&gt;0,R$7&gt;0),INDEX(Výskyt[#Data],MATCH($B51,Výskyt[kód-P]),R$7),"")</f>
        <v/>
      </c>
    </row>
    <row r="52" spans="1:18" ht="12.75" customHeight="1" x14ac:dyDescent="0.4">
      <c r="A52" s="51">
        <v>44</v>
      </c>
      <c r="B52" s="52" t="str">
        <f>IFERROR(INDEX(Výskyt[[poradie]:[kód-P]],MATCH(A52,Výskyt[poradie],0),2),"")</f>
        <v/>
      </c>
      <c r="C52" s="52" t="str">
        <f>IFERROR(INDEX(Cenník[[Kód]:[Názov]],MATCH($B52,Cenník[Kód]),2),"")</f>
        <v/>
      </c>
      <c r="D52" s="46" t="str">
        <f t="shared" ca="1" si="0"/>
        <v/>
      </c>
      <c r="E52" s="53" t="str">
        <f>IFERROR(INDEX(Cenník[[KódN]:[JC]],MATCH($B52,Cenník[KódN]),2),"")</f>
        <v/>
      </c>
      <c r="F52" s="54" t="str">
        <f t="shared" ca="1" si="1"/>
        <v/>
      </c>
      <c r="G52" s="41"/>
      <c r="H52" s="58" t="str">
        <f t="shared" si="2"/>
        <v/>
      </c>
      <c r="I52" s="46" t="str">
        <f ca="1">IF(AND($B52&gt;0,I$7&gt;0),INDEX(Výskyt[#Data],MATCH($B52,Výskyt[kód-P]),I$7),"")</f>
        <v/>
      </c>
      <c r="J52" s="46" t="str">
        <f ca="1">IF(AND($B52&gt;0,J$7&gt;0),INDEX(Výskyt[#Data],MATCH($B52,Výskyt[kód-P]),J$7),"")</f>
        <v/>
      </c>
      <c r="K52" s="46" t="str">
        <f ca="1">IF(AND($B52&gt;0,K$7&gt;0),INDEX(Výskyt[#Data],MATCH($B52,Výskyt[kód-P]),K$7),"")</f>
        <v/>
      </c>
      <c r="L52" s="46" t="str">
        <f ca="1">IF(AND($B52&gt;0,L$7&gt;0),INDEX(Výskyt[#Data],MATCH($B52,Výskyt[kód-P]),L$7),"")</f>
        <v/>
      </c>
      <c r="M52" s="46" t="str">
        <f ca="1">IF(AND($B52&gt;0,M$7&gt;0),INDEX(Výskyt[#Data],MATCH($B52,Výskyt[kód-P]),M$7),"")</f>
        <v/>
      </c>
      <c r="N52" s="46" t="str">
        <f ca="1">IF(AND($B52&gt;0,N$7&gt;0),INDEX(Výskyt[#Data],MATCH($B52,Výskyt[kód-P]),N$7),"")</f>
        <v/>
      </c>
      <c r="O52" s="46" t="str">
        <f ca="1">IF(AND($B52&gt;0,O$7&gt;0),INDEX(Výskyt[#Data],MATCH($B52,Výskyt[kód-P]),O$7),"")</f>
        <v/>
      </c>
      <c r="P52" s="46" t="str">
        <f ca="1">IF(AND($B52&gt;0,P$7&gt;0),INDEX(Výskyt[#Data],MATCH($B52,Výskyt[kód-P]),P$7),"")</f>
        <v/>
      </c>
      <c r="Q52" s="46" t="str">
        <f ca="1">IF(AND($B52&gt;0,Q$7&gt;0),INDEX(Výskyt[#Data],MATCH($B52,Výskyt[kód-P]),Q$7),"")</f>
        <v/>
      </c>
      <c r="R52" s="46" t="str">
        <f ca="1">IF(AND($B52&gt;0,R$7&gt;0),INDEX(Výskyt[#Data],MATCH($B52,Výskyt[kód-P]),R$7),"")</f>
        <v/>
      </c>
    </row>
    <row r="53" spans="1:18" ht="12.75" customHeight="1" x14ac:dyDescent="0.4">
      <c r="A53" s="51">
        <v>45</v>
      </c>
      <c r="B53" s="52" t="str">
        <f>IFERROR(INDEX(Výskyt[[poradie]:[kód-P]],MATCH(A53,Výskyt[poradie],0),2),"")</f>
        <v/>
      </c>
      <c r="C53" s="52" t="str">
        <f>IFERROR(INDEX(Cenník[[Kód]:[Názov]],MATCH($B53,Cenník[Kód]),2),"")</f>
        <v/>
      </c>
      <c r="D53" s="46" t="str">
        <f t="shared" ca="1" si="0"/>
        <v/>
      </c>
      <c r="E53" s="53" t="str">
        <f>IFERROR(INDEX(Cenník[[KódN]:[JC]],MATCH($B53,Cenník[KódN]),2),"")</f>
        <v/>
      </c>
      <c r="F53" s="54" t="str">
        <f t="shared" ca="1" si="1"/>
        <v/>
      </c>
      <c r="G53" s="41"/>
      <c r="H53" s="58" t="str">
        <f t="shared" si="2"/>
        <v/>
      </c>
      <c r="I53" s="46" t="str">
        <f ca="1">IF(AND($B53&gt;0,I$7&gt;0),INDEX(Výskyt[#Data],MATCH($B53,Výskyt[kód-P]),I$7),"")</f>
        <v/>
      </c>
      <c r="J53" s="46" t="str">
        <f ca="1">IF(AND($B53&gt;0,J$7&gt;0),INDEX(Výskyt[#Data],MATCH($B53,Výskyt[kód-P]),J$7),"")</f>
        <v/>
      </c>
      <c r="K53" s="46" t="str">
        <f ca="1">IF(AND($B53&gt;0,K$7&gt;0),INDEX(Výskyt[#Data],MATCH($B53,Výskyt[kód-P]),K$7),"")</f>
        <v/>
      </c>
      <c r="L53" s="46" t="str">
        <f ca="1">IF(AND($B53&gt;0,L$7&gt;0),INDEX(Výskyt[#Data],MATCH($B53,Výskyt[kód-P]),L$7),"")</f>
        <v/>
      </c>
      <c r="M53" s="46" t="str">
        <f ca="1">IF(AND($B53&gt;0,M$7&gt;0),INDEX(Výskyt[#Data],MATCH($B53,Výskyt[kód-P]),M$7),"")</f>
        <v/>
      </c>
      <c r="N53" s="46" t="str">
        <f ca="1">IF(AND($B53&gt;0,N$7&gt;0),INDEX(Výskyt[#Data],MATCH($B53,Výskyt[kód-P]),N$7),"")</f>
        <v/>
      </c>
      <c r="O53" s="46" t="str">
        <f ca="1">IF(AND($B53&gt;0,O$7&gt;0),INDEX(Výskyt[#Data],MATCH($B53,Výskyt[kód-P]),O$7),"")</f>
        <v/>
      </c>
      <c r="P53" s="46" t="str">
        <f ca="1">IF(AND($B53&gt;0,P$7&gt;0),INDEX(Výskyt[#Data],MATCH($B53,Výskyt[kód-P]),P$7),"")</f>
        <v/>
      </c>
      <c r="Q53" s="46" t="str">
        <f ca="1">IF(AND($B53&gt;0,Q$7&gt;0),INDEX(Výskyt[#Data],MATCH($B53,Výskyt[kód-P]),Q$7),"")</f>
        <v/>
      </c>
      <c r="R53" s="46" t="str">
        <f ca="1">IF(AND($B53&gt;0,R$7&gt;0),INDEX(Výskyt[#Data],MATCH($B53,Výskyt[kód-P]),R$7),"")</f>
        <v/>
      </c>
    </row>
    <row r="54" spans="1:18" ht="12.75" customHeight="1" x14ac:dyDescent="0.4">
      <c r="A54" s="51">
        <v>46</v>
      </c>
      <c r="B54" s="52" t="str">
        <f>IFERROR(INDEX(Výskyt[[poradie]:[kód-P]],MATCH(A54,Výskyt[poradie],0),2),"")</f>
        <v/>
      </c>
      <c r="C54" s="52" t="str">
        <f>IFERROR(INDEX(Cenník[[Kód]:[Názov]],MATCH($B54,Cenník[Kód]),2),"")</f>
        <v/>
      </c>
      <c r="D54" s="46" t="str">
        <f t="shared" ca="1" si="0"/>
        <v/>
      </c>
      <c r="E54" s="53" t="str">
        <f>IFERROR(INDEX(Cenník[[KódN]:[JC]],MATCH($B54,Cenník[KódN]),2),"")</f>
        <v/>
      </c>
      <c r="F54" s="54" t="str">
        <f t="shared" ca="1" si="1"/>
        <v/>
      </c>
      <c r="G54" s="41"/>
      <c r="H54" s="58" t="str">
        <f t="shared" si="2"/>
        <v/>
      </c>
      <c r="I54" s="46" t="str">
        <f ca="1">IF(AND($B54&gt;0,I$7&gt;0),INDEX(Výskyt[#Data],MATCH($B54,Výskyt[kód-P]),I$7),"")</f>
        <v/>
      </c>
      <c r="J54" s="46" t="str">
        <f ca="1">IF(AND($B54&gt;0,J$7&gt;0),INDEX(Výskyt[#Data],MATCH($B54,Výskyt[kód-P]),J$7),"")</f>
        <v/>
      </c>
      <c r="K54" s="46" t="str">
        <f ca="1">IF(AND($B54&gt;0,K$7&gt;0),INDEX(Výskyt[#Data],MATCH($B54,Výskyt[kód-P]),K$7),"")</f>
        <v/>
      </c>
      <c r="L54" s="46" t="str">
        <f ca="1">IF(AND($B54&gt;0,L$7&gt;0),INDEX(Výskyt[#Data],MATCH($B54,Výskyt[kód-P]),L$7),"")</f>
        <v/>
      </c>
      <c r="M54" s="46" t="str">
        <f ca="1">IF(AND($B54&gt;0,M$7&gt;0),INDEX(Výskyt[#Data],MATCH($B54,Výskyt[kód-P]),M$7),"")</f>
        <v/>
      </c>
      <c r="N54" s="46" t="str">
        <f ca="1">IF(AND($B54&gt;0,N$7&gt;0),INDEX(Výskyt[#Data],MATCH($B54,Výskyt[kód-P]),N$7),"")</f>
        <v/>
      </c>
      <c r="O54" s="46" t="str">
        <f ca="1">IF(AND($B54&gt;0,O$7&gt;0),INDEX(Výskyt[#Data],MATCH($B54,Výskyt[kód-P]),O$7),"")</f>
        <v/>
      </c>
      <c r="P54" s="46" t="str">
        <f ca="1">IF(AND($B54&gt;0,P$7&gt;0),INDEX(Výskyt[#Data],MATCH($B54,Výskyt[kód-P]),P$7),"")</f>
        <v/>
      </c>
      <c r="Q54" s="46" t="str">
        <f ca="1">IF(AND($B54&gt;0,Q$7&gt;0),INDEX(Výskyt[#Data],MATCH($B54,Výskyt[kód-P]),Q$7),"")</f>
        <v/>
      </c>
      <c r="R54" s="46" t="str">
        <f ca="1">IF(AND($B54&gt;0,R$7&gt;0),INDEX(Výskyt[#Data],MATCH($B54,Výskyt[kód-P]),R$7),"")</f>
        <v/>
      </c>
    </row>
    <row r="55" spans="1:18" ht="12.75" customHeight="1" x14ac:dyDescent="0.4">
      <c r="A55" s="51">
        <v>47</v>
      </c>
      <c r="B55" s="52" t="str">
        <f>IFERROR(INDEX(Výskyt[[poradie]:[kód-P]],MATCH(A55,Výskyt[poradie],0),2),"")</f>
        <v/>
      </c>
      <c r="C55" s="52" t="str">
        <f>IFERROR(INDEX(Cenník[[Kód]:[Názov]],MATCH($B55,Cenník[Kód]),2),"")</f>
        <v/>
      </c>
      <c r="D55" s="46" t="str">
        <f t="shared" ca="1" si="0"/>
        <v/>
      </c>
      <c r="E55" s="53" t="str">
        <f>IFERROR(INDEX(Cenník[[KódN]:[JC]],MATCH($B55,Cenník[KódN]),2),"")</f>
        <v/>
      </c>
      <c r="F55" s="54" t="str">
        <f t="shared" ca="1" si="1"/>
        <v/>
      </c>
      <c r="G55" s="41"/>
      <c r="H55" s="58" t="str">
        <f t="shared" si="2"/>
        <v/>
      </c>
      <c r="I55" s="46" t="str">
        <f ca="1">IF(AND($B55&gt;0,I$7&gt;0),INDEX(Výskyt[#Data],MATCH($B55,Výskyt[kód-P]),I$7),"")</f>
        <v/>
      </c>
      <c r="J55" s="46" t="str">
        <f ca="1">IF(AND($B55&gt;0,J$7&gt;0),INDEX(Výskyt[#Data],MATCH($B55,Výskyt[kód-P]),J$7),"")</f>
        <v/>
      </c>
      <c r="K55" s="46" t="str">
        <f ca="1">IF(AND($B55&gt;0,K$7&gt;0),INDEX(Výskyt[#Data],MATCH($B55,Výskyt[kód-P]),K$7),"")</f>
        <v/>
      </c>
      <c r="L55" s="46" t="str">
        <f ca="1">IF(AND($B55&gt;0,L$7&gt;0),INDEX(Výskyt[#Data],MATCH($B55,Výskyt[kód-P]),L$7),"")</f>
        <v/>
      </c>
      <c r="M55" s="46" t="str">
        <f ca="1">IF(AND($B55&gt;0,M$7&gt;0),INDEX(Výskyt[#Data],MATCH($B55,Výskyt[kód-P]),M$7),"")</f>
        <v/>
      </c>
      <c r="N55" s="46" t="str">
        <f ca="1">IF(AND($B55&gt;0,N$7&gt;0),INDEX(Výskyt[#Data],MATCH($B55,Výskyt[kód-P]),N$7),"")</f>
        <v/>
      </c>
      <c r="O55" s="46" t="str">
        <f ca="1">IF(AND($B55&gt;0,O$7&gt;0),INDEX(Výskyt[#Data],MATCH($B55,Výskyt[kód-P]),O$7),"")</f>
        <v/>
      </c>
      <c r="P55" s="46" t="str">
        <f ca="1">IF(AND($B55&gt;0,P$7&gt;0),INDEX(Výskyt[#Data],MATCH($B55,Výskyt[kód-P]),P$7),"")</f>
        <v/>
      </c>
      <c r="Q55" s="46" t="str">
        <f ca="1">IF(AND($B55&gt;0,Q$7&gt;0),INDEX(Výskyt[#Data],MATCH($B55,Výskyt[kód-P]),Q$7),"")</f>
        <v/>
      </c>
      <c r="R55" s="46" t="str">
        <f ca="1">IF(AND($B55&gt;0,R$7&gt;0),INDEX(Výskyt[#Data],MATCH($B55,Výskyt[kód-P]),R$7),"")</f>
        <v/>
      </c>
    </row>
    <row r="56" spans="1:18" ht="12.75" customHeight="1" x14ac:dyDescent="0.4">
      <c r="A56" s="51">
        <v>48</v>
      </c>
      <c r="B56" s="52" t="str">
        <f>IFERROR(INDEX(Výskyt[[poradie]:[kód-P]],MATCH(A56,Výskyt[poradie],0),2),"")</f>
        <v/>
      </c>
      <c r="C56" s="52" t="str">
        <f>IFERROR(INDEX(Cenník[[Kód]:[Názov]],MATCH($B56,Cenník[Kód]),2),"")</f>
        <v/>
      </c>
      <c r="D56" s="46" t="str">
        <f t="shared" ca="1" si="0"/>
        <v/>
      </c>
      <c r="E56" s="53" t="str">
        <f>IFERROR(INDEX(Cenník[[KódN]:[JC]],MATCH($B56,Cenník[KódN]),2),"")</f>
        <v/>
      </c>
      <c r="F56" s="54" t="str">
        <f t="shared" ca="1" si="1"/>
        <v/>
      </c>
      <c r="G56" s="41"/>
      <c r="H56" s="58" t="str">
        <f t="shared" si="2"/>
        <v/>
      </c>
      <c r="I56" s="46" t="str">
        <f ca="1">IF(AND($B56&gt;0,I$7&gt;0),INDEX(Výskyt[#Data],MATCH($B56,Výskyt[kód-P]),I$7),"")</f>
        <v/>
      </c>
      <c r="J56" s="46" t="str">
        <f ca="1">IF(AND($B56&gt;0,J$7&gt;0),INDEX(Výskyt[#Data],MATCH($B56,Výskyt[kód-P]),J$7),"")</f>
        <v/>
      </c>
      <c r="K56" s="46" t="str">
        <f ca="1">IF(AND($B56&gt;0,K$7&gt;0),INDEX(Výskyt[#Data],MATCH($B56,Výskyt[kód-P]),K$7),"")</f>
        <v/>
      </c>
      <c r="L56" s="46" t="str">
        <f ca="1">IF(AND($B56&gt;0,L$7&gt;0),INDEX(Výskyt[#Data],MATCH($B56,Výskyt[kód-P]),L$7),"")</f>
        <v/>
      </c>
      <c r="M56" s="46" t="str">
        <f ca="1">IF(AND($B56&gt;0,M$7&gt;0),INDEX(Výskyt[#Data],MATCH($B56,Výskyt[kód-P]),M$7),"")</f>
        <v/>
      </c>
      <c r="N56" s="46" t="str">
        <f ca="1">IF(AND($B56&gt;0,N$7&gt;0),INDEX(Výskyt[#Data],MATCH($B56,Výskyt[kód-P]),N$7),"")</f>
        <v/>
      </c>
      <c r="O56" s="46" t="str">
        <f ca="1">IF(AND($B56&gt;0,O$7&gt;0),INDEX(Výskyt[#Data],MATCH($B56,Výskyt[kód-P]),O$7),"")</f>
        <v/>
      </c>
      <c r="P56" s="46" t="str">
        <f ca="1">IF(AND($B56&gt;0,P$7&gt;0),INDEX(Výskyt[#Data],MATCH($B56,Výskyt[kód-P]),P$7),"")</f>
        <v/>
      </c>
      <c r="Q56" s="46" t="str">
        <f ca="1">IF(AND($B56&gt;0,Q$7&gt;0),INDEX(Výskyt[#Data],MATCH($B56,Výskyt[kód-P]),Q$7),"")</f>
        <v/>
      </c>
      <c r="R56" s="46" t="str">
        <f ca="1">IF(AND($B56&gt;0,R$7&gt;0),INDEX(Výskyt[#Data],MATCH($B56,Výskyt[kód-P]),R$7),"")</f>
        <v/>
      </c>
    </row>
    <row r="57" spans="1:18" ht="12.75" customHeight="1" x14ac:dyDescent="0.4">
      <c r="A57" s="51">
        <v>49</v>
      </c>
      <c r="B57" s="52" t="str">
        <f>IFERROR(INDEX(Výskyt[[poradie]:[kód-P]],MATCH(A57,Výskyt[poradie],0),2),"")</f>
        <v/>
      </c>
      <c r="C57" s="52" t="str">
        <f>IFERROR(INDEX(Cenník[[Kód]:[Názov]],MATCH($B57,Cenník[Kód]),2),"")</f>
        <v/>
      </c>
      <c r="D57" s="46" t="str">
        <f t="shared" ca="1" si="0"/>
        <v/>
      </c>
      <c r="E57" s="53" t="str">
        <f>IFERROR(INDEX(Cenník[[KódN]:[JC]],MATCH($B57,Cenník[KódN]),2),"")</f>
        <v/>
      </c>
      <c r="F57" s="54" t="str">
        <f t="shared" ca="1" si="1"/>
        <v/>
      </c>
      <c r="G57" s="41"/>
      <c r="H57" s="58" t="str">
        <f t="shared" si="2"/>
        <v/>
      </c>
      <c r="I57" s="46" t="str">
        <f ca="1">IF(AND($B57&gt;0,I$7&gt;0),INDEX(Výskyt[#Data],MATCH($B57,Výskyt[kód-P]),I$7),"")</f>
        <v/>
      </c>
      <c r="J57" s="46" t="str">
        <f ca="1">IF(AND($B57&gt;0,J$7&gt;0),INDEX(Výskyt[#Data],MATCH($B57,Výskyt[kód-P]),J$7),"")</f>
        <v/>
      </c>
      <c r="K57" s="46" t="str">
        <f ca="1">IF(AND($B57&gt;0,K$7&gt;0),INDEX(Výskyt[#Data],MATCH($B57,Výskyt[kód-P]),K$7),"")</f>
        <v/>
      </c>
      <c r="L57" s="46" t="str">
        <f ca="1">IF(AND($B57&gt;0,L$7&gt;0),INDEX(Výskyt[#Data],MATCH($B57,Výskyt[kód-P]),L$7),"")</f>
        <v/>
      </c>
      <c r="M57" s="46" t="str">
        <f ca="1">IF(AND($B57&gt;0,M$7&gt;0),INDEX(Výskyt[#Data],MATCH($B57,Výskyt[kód-P]),M$7),"")</f>
        <v/>
      </c>
      <c r="N57" s="46" t="str">
        <f ca="1">IF(AND($B57&gt;0,N$7&gt;0),INDEX(Výskyt[#Data],MATCH($B57,Výskyt[kód-P]),N$7),"")</f>
        <v/>
      </c>
      <c r="O57" s="46" t="str">
        <f ca="1">IF(AND($B57&gt;0,O$7&gt;0),INDEX(Výskyt[#Data],MATCH($B57,Výskyt[kód-P]),O$7),"")</f>
        <v/>
      </c>
      <c r="P57" s="46" t="str">
        <f ca="1">IF(AND($B57&gt;0,P$7&gt;0),INDEX(Výskyt[#Data],MATCH($B57,Výskyt[kód-P]),P$7),"")</f>
        <v/>
      </c>
      <c r="Q57" s="46" t="str">
        <f ca="1">IF(AND($B57&gt;0,Q$7&gt;0),INDEX(Výskyt[#Data],MATCH($B57,Výskyt[kód-P]),Q$7),"")</f>
        <v/>
      </c>
      <c r="R57" s="46" t="str">
        <f ca="1">IF(AND($B57&gt;0,R$7&gt;0),INDEX(Výskyt[#Data],MATCH($B57,Výskyt[kód-P]),R$7),"")</f>
        <v/>
      </c>
    </row>
    <row r="58" spans="1:18" ht="12.75" customHeight="1" x14ac:dyDescent="0.4">
      <c r="A58" s="51">
        <v>50</v>
      </c>
      <c r="B58" s="52" t="str">
        <f>IFERROR(INDEX(Výskyt[[poradie]:[kód-P]],MATCH(A58,Výskyt[poradie],0),2),"")</f>
        <v/>
      </c>
      <c r="C58" s="52" t="str">
        <f>IFERROR(INDEX(Cenník[[Kód]:[Názov]],MATCH($B58,Cenník[Kód]),2),"")</f>
        <v/>
      </c>
      <c r="D58" s="46" t="str">
        <f t="shared" ca="1" si="0"/>
        <v/>
      </c>
      <c r="E58" s="53" t="str">
        <f>IFERROR(INDEX(Cenník[[KódN]:[JC]],MATCH($B58,Cenník[KódN]),2),"")</f>
        <v/>
      </c>
      <c r="F58" s="54" t="str">
        <f t="shared" ca="1" si="1"/>
        <v/>
      </c>
      <c r="G58" s="41"/>
      <c r="H58" s="58" t="str">
        <f t="shared" si="2"/>
        <v/>
      </c>
      <c r="I58" s="46" t="str">
        <f ca="1">IF(AND($B58&gt;0,I$7&gt;0),INDEX(Výskyt[#Data],MATCH($B58,Výskyt[kód-P]),I$7),"")</f>
        <v/>
      </c>
      <c r="J58" s="46" t="str">
        <f ca="1">IF(AND($B58&gt;0,J$7&gt;0),INDEX(Výskyt[#Data],MATCH($B58,Výskyt[kód-P]),J$7),"")</f>
        <v/>
      </c>
      <c r="K58" s="46" t="str">
        <f ca="1">IF(AND($B58&gt;0,K$7&gt;0),INDEX(Výskyt[#Data],MATCH($B58,Výskyt[kód-P]),K$7),"")</f>
        <v/>
      </c>
      <c r="L58" s="46" t="str">
        <f ca="1">IF(AND($B58&gt;0,L$7&gt;0),INDEX(Výskyt[#Data],MATCH($B58,Výskyt[kód-P]),L$7),"")</f>
        <v/>
      </c>
      <c r="M58" s="46" t="str">
        <f ca="1">IF(AND($B58&gt;0,M$7&gt;0),INDEX(Výskyt[#Data],MATCH($B58,Výskyt[kód-P]),M$7),"")</f>
        <v/>
      </c>
      <c r="N58" s="46" t="str">
        <f ca="1">IF(AND($B58&gt;0,N$7&gt;0),INDEX(Výskyt[#Data],MATCH($B58,Výskyt[kód-P]),N$7),"")</f>
        <v/>
      </c>
      <c r="O58" s="46" t="str">
        <f ca="1">IF(AND($B58&gt;0,O$7&gt;0),INDEX(Výskyt[#Data],MATCH($B58,Výskyt[kód-P]),O$7),"")</f>
        <v/>
      </c>
      <c r="P58" s="46" t="str">
        <f ca="1">IF(AND($B58&gt;0,P$7&gt;0),INDEX(Výskyt[#Data],MATCH($B58,Výskyt[kód-P]),P$7),"")</f>
        <v/>
      </c>
      <c r="Q58" s="46" t="str">
        <f ca="1">IF(AND($B58&gt;0,Q$7&gt;0),INDEX(Výskyt[#Data],MATCH($B58,Výskyt[kód-P]),Q$7),"")</f>
        <v/>
      </c>
      <c r="R58" s="46" t="str">
        <f ca="1">IF(AND($B58&gt;0,R$7&gt;0),INDEX(Výskyt[#Data],MATCH($B58,Výskyt[kód-P]),R$7),"")</f>
        <v/>
      </c>
    </row>
    <row r="59" spans="1:18" ht="12.75" customHeight="1" x14ac:dyDescent="0.4">
      <c r="A59" s="51">
        <v>51</v>
      </c>
      <c r="B59" s="52" t="str">
        <f>IFERROR(INDEX(Výskyt[[poradie]:[kód-P]],MATCH(A59,Výskyt[poradie],0),2),"")</f>
        <v/>
      </c>
      <c r="C59" s="52" t="str">
        <f>IFERROR(INDEX(Cenník[[Kód]:[Názov]],MATCH($B59,Cenník[Kód]),2),"")</f>
        <v/>
      </c>
      <c r="D59" s="46" t="str">
        <f t="shared" ca="1" si="0"/>
        <v/>
      </c>
      <c r="E59" s="53" t="str">
        <f>IFERROR(INDEX(Cenník[[KódN]:[JC]],MATCH($B59,Cenník[KódN]),2),"")</f>
        <v/>
      </c>
      <c r="F59" s="54" t="str">
        <f t="shared" ca="1" si="1"/>
        <v/>
      </c>
      <c r="G59" s="41"/>
      <c r="H59" s="58" t="str">
        <f t="shared" si="2"/>
        <v/>
      </c>
      <c r="I59" s="46" t="str">
        <f ca="1">IF(AND($B59&gt;0,I$7&gt;0),INDEX(Výskyt[#Data],MATCH($B59,Výskyt[kód-P]),I$7),"")</f>
        <v/>
      </c>
      <c r="J59" s="46" t="str">
        <f ca="1">IF(AND($B59&gt;0,J$7&gt;0),INDEX(Výskyt[#Data],MATCH($B59,Výskyt[kód-P]),J$7),"")</f>
        <v/>
      </c>
      <c r="K59" s="46" t="str">
        <f ca="1">IF(AND($B59&gt;0,K$7&gt;0),INDEX(Výskyt[#Data],MATCH($B59,Výskyt[kód-P]),K$7),"")</f>
        <v/>
      </c>
      <c r="L59" s="46" t="str">
        <f ca="1">IF(AND($B59&gt;0,L$7&gt;0),INDEX(Výskyt[#Data],MATCH($B59,Výskyt[kód-P]),L$7),"")</f>
        <v/>
      </c>
      <c r="M59" s="46" t="str">
        <f ca="1">IF(AND($B59&gt;0,M$7&gt;0),INDEX(Výskyt[#Data],MATCH($B59,Výskyt[kód-P]),M$7),"")</f>
        <v/>
      </c>
      <c r="N59" s="46" t="str">
        <f ca="1">IF(AND($B59&gt;0,N$7&gt;0),INDEX(Výskyt[#Data],MATCH($B59,Výskyt[kód-P]),N$7),"")</f>
        <v/>
      </c>
      <c r="O59" s="46" t="str">
        <f ca="1">IF(AND($B59&gt;0,O$7&gt;0),INDEX(Výskyt[#Data],MATCH($B59,Výskyt[kód-P]),O$7),"")</f>
        <v/>
      </c>
      <c r="P59" s="46" t="str">
        <f ca="1">IF(AND($B59&gt;0,P$7&gt;0),INDEX(Výskyt[#Data],MATCH($B59,Výskyt[kód-P]),P$7),"")</f>
        <v/>
      </c>
      <c r="Q59" s="46" t="str">
        <f ca="1">IF(AND($B59&gt;0,Q$7&gt;0),INDEX(Výskyt[#Data],MATCH($B59,Výskyt[kód-P]),Q$7),"")</f>
        <v/>
      </c>
      <c r="R59" s="46" t="str">
        <f ca="1">IF(AND($B59&gt;0,R$7&gt;0),INDEX(Výskyt[#Data],MATCH($B59,Výskyt[kód-P]),R$7),"")</f>
        <v/>
      </c>
    </row>
    <row r="60" spans="1:18" ht="12.75" customHeight="1" x14ac:dyDescent="0.4">
      <c r="A60" s="51">
        <v>52</v>
      </c>
      <c r="B60" s="52" t="str">
        <f>IFERROR(INDEX(Výskyt[[poradie]:[kód-P]],MATCH(A60,Výskyt[poradie],0),2),"")</f>
        <v/>
      </c>
      <c r="C60" s="52" t="str">
        <f>IFERROR(INDEX(Cenník[[Kód]:[Názov]],MATCH($B60,Cenník[Kód]),2),"")</f>
        <v/>
      </c>
      <c r="D60" s="46" t="str">
        <f t="shared" ca="1" si="0"/>
        <v/>
      </c>
      <c r="E60" s="53" t="str">
        <f>IFERROR(INDEX(Cenník[[KódN]:[JC]],MATCH($B60,Cenník[KódN]),2),"")</f>
        <v/>
      </c>
      <c r="F60" s="54" t="str">
        <f t="shared" ca="1" si="1"/>
        <v/>
      </c>
      <c r="G60" s="41"/>
      <c r="H60" s="58" t="str">
        <f t="shared" si="2"/>
        <v/>
      </c>
      <c r="I60" s="46" t="str">
        <f ca="1">IF(AND($B60&gt;0,I$7&gt;0),INDEX(Výskyt[#Data],MATCH($B60,Výskyt[kód-P]),I$7),"")</f>
        <v/>
      </c>
      <c r="J60" s="46" t="str">
        <f ca="1">IF(AND($B60&gt;0,J$7&gt;0),INDEX(Výskyt[#Data],MATCH($B60,Výskyt[kód-P]),J$7),"")</f>
        <v/>
      </c>
      <c r="K60" s="46" t="str">
        <f ca="1">IF(AND($B60&gt;0,K$7&gt;0),INDEX(Výskyt[#Data],MATCH($B60,Výskyt[kód-P]),K$7),"")</f>
        <v/>
      </c>
      <c r="L60" s="46" t="str">
        <f ca="1">IF(AND($B60&gt;0,L$7&gt;0),INDEX(Výskyt[#Data],MATCH($B60,Výskyt[kód-P]),L$7),"")</f>
        <v/>
      </c>
      <c r="M60" s="46" t="str">
        <f ca="1">IF(AND($B60&gt;0,M$7&gt;0),INDEX(Výskyt[#Data],MATCH($B60,Výskyt[kód-P]),M$7),"")</f>
        <v/>
      </c>
      <c r="N60" s="46" t="str">
        <f ca="1">IF(AND($B60&gt;0,N$7&gt;0),INDEX(Výskyt[#Data],MATCH($B60,Výskyt[kód-P]),N$7),"")</f>
        <v/>
      </c>
      <c r="O60" s="46" t="str">
        <f ca="1">IF(AND($B60&gt;0,O$7&gt;0),INDEX(Výskyt[#Data],MATCH($B60,Výskyt[kód-P]),O$7),"")</f>
        <v/>
      </c>
      <c r="P60" s="46" t="str">
        <f ca="1">IF(AND($B60&gt;0,P$7&gt;0),INDEX(Výskyt[#Data],MATCH($B60,Výskyt[kód-P]),P$7),"")</f>
        <v/>
      </c>
      <c r="Q60" s="46" t="str">
        <f ca="1">IF(AND($B60&gt;0,Q$7&gt;0),INDEX(Výskyt[#Data],MATCH($B60,Výskyt[kód-P]),Q$7),"")</f>
        <v/>
      </c>
      <c r="R60" s="46" t="str">
        <f ca="1">IF(AND($B60&gt;0,R$7&gt;0),INDEX(Výskyt[#Data],MATCH($B60,Výskyt[kód-P]),R$7),"")</f>
        <v/>
      </c>
    </row>
    <row r="61" spans="1:18" ht="12.75" customHeight="1" x14ac:dyDescent="0.4">
      <c r="A61" s="51">
        <v>53</v>
      </c>
      <c r="B61" s="52" t="str">
        <f>IFERROR(INDEX(Výskyt[[poradie]:[kód-P]],MATCH(A61,Výskyt[poradie],0),2),"")</f>
        <v/>
      </c>
      <c r="C61" s="52" t="str">
        <f>IFERROR(INDEX(Cenník[[Kód]:[Názov]],MATCH($B61,Cenník[Kód]),2),"")</f>
        <v/>
      </c>
      <c r="D61" s="46" t="str">
        <f t="shared" ca="1" si="0"/>
        <v/>
      </c>
      <c r="E61" s="53" t="str">
        <f>IFERROR(INDEX(Cenník[[KódN]:[JC]],MATCH($B61,Cenník[KódN]),2),"")</f>
        <v/>
      </c>
      <c r="F61" s="54" t="str">
        <f t="shared" ca="1" si="1"/>
        <v/>
      </c>
      <c r="G61" s="41"/>
      <c r="H61" s="58" t="str">
        <f t="shared" si="2"/>
        <v/>
      </c>
      <c r="I61" s="46" t="str">
        <f ca="1">IF(AND($B61&gt;0,I$7&gt;0),INDEX(Výskyt[#Data],MATCH($B61,Výskyt[kód-P]),I$7),"")</f>
        <v/>
      </c>
      <c r="J61" s="46" t="str">
        <f ca="1">IF(AND($B61&gt;0,J$7&gt;0),INDEX(Výskyt[#Data],MATCH($B61,Výskyt[kód-P]),J$7),"")</f>
        <v/>
      </c>
      <c r="K61" s="46" t="str">
        <f ca="1">IF(AND($B61&gt;0,K$7&gt;0),INDEX(Výskyt[#Data],MATCH($B61,Výskyt[kód-P]),K$7),"")</f>
        <v/>
      </c>
      <c r="L61" s="46" t="str">
        <f ca="1">IF(AND($B61&gt;0,L$7&gt;0),INDEX(Výskyt[#Data],MATCH($B61,Výskyt[kód-P]),L$7),"")</f>
        <v/>
      </c>
      <c r="M61" s="46" t="str">
        <f ca="1">IF(AND($B61&gt;0,M$7&gt;0),INDEX(Výskyt[#Data],MATCH($B61,Výskyt[kód-P]),M$7),"")</f>
        <v/>
      </c>
      <c r="N61" s="46" t="str">
        <f ca="1">IF(AND($B61&gt;0,N$7&gt;0),INDEX(Výskyt[#Data],MATCH($B61,Výskyt[kód-P]),N$7),"")</f>
        <v/>
      </c>
      <c r="O61" s="46" t="str">
        <f ca="1">IF(AND($B61&gt;0,O$7&gt;0),INDEX(Výskyt[#Data],MATCH($B61,Výskyt[kód-P]),O$7),"")</f>
        <v/>
      </c>
      <c r="P61" s="46" t="str">
        <f ca="1">IF(AND($B61&gt;0,P$7&gt;0),INDEX(Výskyt[#Data],MATCH($B61,Výskyt[kód-P]),P$7),"")</f>
        <v/>
      </c>
      <c r="Q61" s="46" t="str">
        <f ca="1">IF(AND($B61&gt;0,Q$7&gt;0),INDEX(Výskyt[#Data],MATCH($B61,Výskyt[kód-P]),Q$7),"")</f>
        <v/>
      </c>
      <c r="R61" s="46" t="str">
        <f ca="1">IF(AND($B61&gt;0,R$7&gt;0),INDEX(Výskyt[#Data],MATCH($B61,Výskyt[kód-P]),R$7),"")</f>
        <v/>
      </c>
    </row>
    <row r="62" spans="1:18" ht="12.75" customHeight="1" x14ac:dyDescent="0.4">
      <c r="A62" s="51">
        <v>54</v>
      </c>
      <c r="B62" s="52" t="str">
        <f>IFERROR(INDEX(Výskyt[[poradie]:[kód-P]],MATCH(A62,Výskyt[poradie],0),2),"")</f>
        <v/>
      </c>
      <c r="C62" s="52" t="str">
        <f>IFERROR(INDEX(Cenník[[Kód]:[Názov]],MATCH($B62,Cenník[Kód]),2),"")</f>
        <v/>
      </c>
      <c r="D62" s="46" t="str">
        <f t="shared" ca="1" si="0"/>
        <v/>
      </c>
      <c r="E62" s="53" t="str">
        <f>IFERROR(INDEX(Cenník[[KódN]:[JC]],MATCH($B62,Cenník[KódN]),2),"")</f>
        <v/>
      </c>
      <c r="F62" s="54" t="str">
        <f t="shared" ca="1" si="1"/>
        <v/>
      </c>
      <c r="G62" s="41"/>
      <c r="H62" s="58" t="str">
        <f t="shared" si="2"/>
        <v/>
      </c>
      <c r="I62" s="46" t="str">
        <f ca="1">IF(AND($B62&gt;0,I$7&gt;0),INDEX(Výskyt[#Data],MATCH($B62,Výskyt[kód-P]),I$7),"")</f>
        <v/>
      </c>
      <c r="J62" s="46" t="str">
        <f ca="1">IF(AND($B62&gt;0,J$7&gt;0),INDEX(Výskyt[#Data],MATCH($B62,Výskyt[kód-P]),J$7),"")</f>
        <v/>
      </c>
      <c r="K62" s="46" t="str">
        <f ca="1">IF(AND($B62&gt;0,K$7&gt;0),INDEX(Výskyt[#Data],MATCH($B62,Výskyt[kód-P]),K$7),"")</f>
        <v/>
      </c>
      <c r="L62" s="46" t="str">
        <f ca="1">IF(AND($B62&gt;0,L$7&gt;0),INDEX(Výskyt[#Data],MATCH($B62,Výskyt[kód-P]),L$7),"")</f>
        <v/>
      </c>
      <c r="M62" s="46" t="str">
        <f ca="1">IF(AND($B62&gt;0,M$7&gt;0),INDEX(Výskyt[#Data],MATCH($B62,Výskyt[kód-P]),M$7),"")</f>
        <v/>
      </c>
      <c r="N62" s="46" t="str">
        <f ca="1">IF(AND($B62&gt;0,N$7&gt;0),INDEX(Výskyt[#Data],MATCH($B62,Výskyt[kód-P]),N$7),"")</f>
        <v/>
      </c>
      <c r="O62" s="46" t="str">
        <f ca="1">IF(AND($B62&gt;0,O$7&gt;0),INDEX(Výskyt[#Data],MATCH($B62,Výskyt[kód-P]),O$7),"")</f>
        <v/>
      </c>
      <c r="P62" s="46" t="str">
        <f ca="1">IF(AND($B62&gt;0,P$7&gt;0),INDEX(Výskyt[#Data],MATCH($B62,Výskyt[kód-P]),P$7),"")</f>
        <v/>
      </c>
      <c r="Q62" s="46" t="str">
        <f ca="1">IF(AND($B62&gt;0,Q$7&gt;0),INDEX(Výskyt[#Data],MATCH($B62,Výskyt[kód-P]),Q$7),"")</f>
        <v/>
      </c>
      <c r="R62" s="46" t="str">
        <f ca="1">IF(AND($B62&gt;0,R$7&gt;0),INDEX(Výskyt[#Data],MATCH($B62,Výskyt[kód-P]),R$7),"")</f>
        <v/>
      </c>
    </row>
    <row r="63" spans="1:18" ht="12.75" customHeight="1" x14ac:dyDescent="0.4">
      <c r="A63" s="51">
        <v>55</v>
      </c>
      <c r="B63" s="52" t="str">
        <f>IFERROR(INDEX(Výskyt[[poradie]:[kód-P]],MATCH(A63,Výskyt[poradie],0),2),"")</f>
        <v/>
      </c>
      <c r="C63" s="52" t="str">
        <f>IFERROR(INDEX(Cenník[[Kód]:[Názov]],MATCH($B63,Cenník[Kód]),2),"")</f>
        <v/>
      </c>
      <c r="D63" s="46" t="str">
        <f t="shared" ca="1" si="0"/>
        <v/>
      </c>
      <c r="E63" s="53" t="str">
        <f>IFERROR(INDEX(Cenník[[KódN]:[JC]],MATCH($B63,Cenník[KódN]),2),"")</f>
        <v/>
      </c>
      <c r="F63" s="54" t="str">
        <f t="shared" ca="1" si="1"/>
        <v/>
      </c>
      <c r="G63" s="41"/>
      <c r="H63" s="58" t="str">
        <f t="shared" si="2"/>
        <v/>
      </c>
      <c r="I63" s="46" t="str">
        <f ca="1">IF(AND($B63&gt;0,I$7&gt;0),INDEX(Výskyt[#Data],MATCH($B63,Výskyt[kód-P]),I$7),"")</f>
        <v/>
      </c>
      <c r="J63" s="46" t="str">
        <f ca="1">IF(AND($B63&gt;0,J$7&gt;0),INDEX(Výskyt[#Data],MATCH($B63,Výskyt[kód-P]),J$7),"")</f>
        <v/>
      </c>
      <c r="K63" s="46" t="str">
        <f ca="1">IF(AND($B63&gt;0,K$7&gt;0),INDEX(Výskyt[#Data],MATCH($B63,Výskyt[kód-P]),K$7),"")</f>
        <v/>
      </c>
      <c r="L63" s="46" t="str">
        <f ca="1">IF(AND($B63&gt;0,L$7&gt;0),INDEX(Výskyt[#Data],MATCH($B63,Výskyt[kód-P]),L$7),"")</f>
        <v/>
      </c>
      <c r="M63" s="46" t="str">
        <f ca="1">IF(AND($B63&gt;0,M$7&gt;0),INDEX(Výskyt[#Data],MATCH($B63,Výskyt[kód-P]),M$7),"")</f>
        <v/>
      </c>
      <c r="N63" s="46" t="str">
        <f ca="1">IF(AND($B63&gt;0,N$7&gt;0),INDEX(Výskyt[#Data],MATCH($B63,Výskyt[kód-P]),N$7),"")</f>
        <v/>
      </c>
      <c r="O63" s="46" t="str">
        <f ca="1">IF(AND($B63&gt;0,O$7&gt;0),INDEX(Výskyt[#Data],MATCH($B63,Výskyt[kód-P]),O$7),"")</f>
        <v/>
      </c>
      <c r="P63" s="46" t="str">
        <f ca="1">IF(AND($B63&gt;0,P$7&gt;0),INDEX(Výskyt[#Data],MATCH($B63,Výskyt[kód-P]),P$7),"")</f>
        <v/>
      </c>
      <c r="Q63" s="46" t="str">
        <f ca="1">IF(AND($B63&gt;0,Q$7&gt;0),INDEX(Výskyt[#Data],MATCH($B63,Výskyt[kód-P]),Q$7),"")</f>
        <v/>
      </c>
      <c r="R63" s="46" t="str">
        <f ca="1">IF(AND($B63&gt;0,R$7&gt;0),INDEX(Výskyt[#Data],MATCH($B63,Výskyt[kód-P]),R$7),"")</f>
        <v/>
      </c>
    </row>
    <row r="64" spans="1:18" ht="12.75" customHeight="1" x14ac:dyDescent="0.4">
      <c r="A64" s="51">
        <v>56</v>
      </c>
      <c r="B64" s="52" t="str">
        <f>IFERROR(INDEX(Výskyt[[poradie]:[kód-P]],MATCH(A64,Výskyt[poradie],0),2),"")</f>
        <v/>
      </c>
      <c r="C64" s="52" t="str">
        <f>IFERROR(INDEX(Cenník[[Kód]:[Názov]],MATCH($B64,Cenník[Kód]),2),"")</f>
        <v/>
      </c>
      <c r="D64" s="46" t="str">
        <f t="shared" ca="1" si="0"/>
        <v/>
      </c>
      <c r="E64" s="53" t="str">
        <f>IFERROR(INDEX(Cenník[[KódN]:[JC]],MATCH($B64,Cenník[KódN]),2),"")</f>
        <v/>
      </c>
      <c r="F64" s="54" t="str">
        <f t="shared" ca="1" si="1"/>
        <v/>
      </c>
      <c r="G64" s="41"/>
      <c r="H64" s="58" t="str">
        <f t="shared" si="2"/>
        <v/>
      </c>
      <c r="I64" s="46" t="str">
        <f ca="1">IF(AND($B64&gt;0,I$7&gt;0),INDEX(Výskyt[#Data],MATCH($B64,Výskyt[kód-P]),I$7),"")</f>
        <v/>
      </c>
      <c r="J64" s="46" t="str">
        <f ca="1">IF(AND($B64&gt;0,J$7&gt;0),INDEX(Výskyt[#Data],MATCH($B64,Výskyt[kód-P]),J$7),"")</f>
        <v/>
      </c>
      <c r="K64" s="46" t="str">
        <f ca="1">IF(AND($B64&gt;0,K$7&gt;0),INDEX(Výskyt[#Data],MATCH($B64,Výskyt[kód-P]),K$7),"")</f>
        <v/>
      </c>
      <c r="L64" s="46" t="str">
        <f ca="1">IF(AND($B64&gt;0,L$7&gt;0),INDEX(Výskyt[#Data],MATCH($B64,Výskyt[kód-P]),L$7),"")</f>
        <v/>
      </c>
      <c r="M64" s="46" t="str">
        <f ca="1">IF(AND($B64&gt;0,M$7&gt;0),INDEX(Výskyt[#Data],MATCH($B64,Výskyt[kód-P]),M$7),"")</f>
        <v/>
      </c>
      <c r="N64" s="46" t="str">
        <f ca="1">IF(AND($B64&gt;0,N$7&gt;0),INDEX(Výskyt[#Data],MATCH($B64,Výskyt[kód-P]),N$7),"")</f>
        <v/>
      </c>
      <c r="O64" s="46" t="str">
        <f ca="1">IF(AND($B64&gt;0,O$7&gt;0),INDEX(Výskyt[#Data],MATCH($B64,Výskyt[kód-P]),O$7),"")</f>
        <v/>
      </c>
      <c r="P64" s="46" t="str">
        <f ca="1">IF(AND($B64&gt;0,P$7&gt;0),INDEX(Výskyt[#Data],MATCH($B64,Výskyt[kód-P]),P$7),"")</f>
        <v/>
      </c>
      <c r="Q64" s="46" t="str">
        <f ca="1">IF(AND($B64&gt;0,Q$7&gt;0),INDEX(Výskyt[#Data],MATCH($B64,Výskyt[kód-P]),Q$7),"")</f>
        <v/>
      </c>
      <c r="R64" s="46" t="str">
        <f ca="1">IF(AND($B64&gt;0,R$7&gt;0),INDEX(Výskyt[#Data],MATCH($B64,Výskyt[kód-P]),R$7),"")</f>
        <v/>
      </c>
    </row>
    <row r="65" spans="1:18" ht="12.75" customHeight="1" x14ac:dyDescent="0.4">
      <c r="A65" s="51">
        <v>57</v>
      </c>
      <c r="B65" s="52" t="str">
        <f>IFERROR(INDEX(Výskyt[[poradie]:[kód-P]],MATCH(A65,Výskyt[poradie],0),2),"")</f>
        <v/>
      </c>
      <c r="C65" s="52" t="str">
        <f>IFERROR(INDEX(Cenník[[Kód]:[Názov]],MATCH($B65,Cenník[Kód]),2),"")</f>
        <v/>
      </c>
      <c r="D65" s="46" t="str">
        <f t="shared" ca="1" si="0"/>
        <v/>
      </c>
      <c r="E65" s="53" t="str">
        <f>IFERROR(INDEX(Cenník[[KódN]:[JC]],MATCH($B65,Cenník[KódN]),2),"")</f>
        <v/>
      </c>
      <c r="F65" s="54" t="str">
        <f t="shared" ca="1" si="1"/>
        <v/>
      </c>
      <c r="G65" s="41"/>
      <c r="H65" s="58" t="str">
        <f t="shared" si="2"/>
        <v/>
      </c>
      <c r="I65" s="46" t="str">
        <f ca="1">IF(AND($B65&gt;0,I$7&gt;0),INDEX(Výskyt[#Data],MATCH($B65,Výskyt[kód-P]),I$7),"")</f>
        <v/>
      </c>
      <c r="J65" s="46" t="str">
        <f ca="1">IF(AND($B65&gt;0,J$7&gt;0),INDEX(Výskyt[#Data],MATCH($B65,Výskyt[kód-P]),J$7),"")</f>
        <v/>
      </c>
      <c r="K65" s="46" t="str">
        <f ca="1">IF(AND($B65&gt;0,K$7&gt;0),INDEX(Výskyt[#Data],MATCH($B65,Výskyt[kód-P]),K$7),"")</f>
        <v/>
      </c>
      <c r="L65" s="46" t="str">
        <f ca="1">IF(AND($B65&gt;0,L$7&gt;0),INDEX(Výskyt[#Data],MATCH($B65,Výskyt[kód-P]),L$7),"")</f>
        <v/>
      </c>
      <c r="M65" s="46" t="str">
        <f ca="1">IF(AND($B65&gt;0,M$7&gt;0),INDEX(Výskyt[#Data],MATCH($B65,Výskyt[kód-P]),M$7),"")</f>
        <v/>
      </c>
      <c r="N65" s="46" t="str">
        <f ca="1">IF(AND($B65&gt;0,N$7&gt;0),INDEX(Výskyt[#Data],MATCH($B65,Výskyt[kód-P]),N$7),"")</f>
        <v/>
      </c>
      <c r="O65" s="46" t="str">
        <f ca="1">IF(AND($B65&gt;0,O$7&gt;0),INDEX(Výskyt[#Data],MATCH($B65,Výskyt[kód-P]),O$7),"")</f>
        <v/>
      </c>
      <c r="P65" s="46" t="str">
        <f ca="1">IF(AND($B65&gt;0,P$7&gt;0),INDEX(Výskyt[#Data],MATCH($B65,Výskyt[kód-P]),P$7),"")</f>
        <v/>
      </c>
      <c r="Q65" s="46" t="str">
        <f ca="1">IF(AND($B65&gt;0,Q$7&gt;0),INDEX(Výskyt[#Data],MATCH($B65,Výskyt[kód-P]),Q$7),"")</f>
        <v/>
      </c>
      <c r="R65" s="46" t="str">
        <f ca="1">IF(AND($B65&gt;0,R$7&gt;0),INDEX(Výskyt[#Data],MATCH($B65,Výskyt[kód-P]),R$7),"")</f>
        <v/>
      </c>
    </row>
    <row r="66" spans="1:18" ht="12.75" customHeight="1" x14ac:dyDescent="0.4">
      <c r="A66" s="51">
        <v>58</v>
      </c>
      <c r="B66" s="52" t="str">
        <f>IFERROR(INDEX(Výskyt[[poradie]:[kód-P]],MATCH(A66,Výskyt[poradie],0),2),"")</f>
        <v/>
      </c>
      <c r="C66" s="52" t="str">
        <f>IFERROR(INDEX(Cenník[[Kód]:[Názov]],MATCH($B66,Cenník[Kód]),2),"")</f>
        <v/>
      </c>
      <c r="D66" s="46" t="str">
        <f t="shared" ca="1" si="0"/>
        <v/>
      </c>
      <c r="E66" s="53" t="str">
        <f>IFERROR(INDEX(Cenník[[KódN]:[JC]],MATCH($B66,Cenník[KódN]),2),"")</f>
        <v/>
      </c>
      <c r="F66" s="54" t="str">
        <f t="shared" ca="1" si="1"/>
        <v/>
      </c>
      <c r="G66" s="41"/>
      <c r="H66" s="58" t="str">
        <f t="shared" si="2"/>
        <v/>
      </c>
      <c r="I66" s="46" t="str">
        <f ca="1">IF(AND($B66&gt;0,I$7&gt;0),INDEX(Výskyt[#Data],MATCH($B66,Výskyt[kód-P]),I$7),"")</f>
        <v/>
      </c>
      <c r="J66" s="46" t="str">
        <f ca="1">IF(AND($B66&gt;0,J$7&gt;0),INDEX(Výskyt[#Data],MATCH($B66,Výskyt[kód-P]),J$7),"")</f>
        <v/>
      </c>
      <c r="K66" s="46" t="str">
        <f ca="1">IF(AND($B66&gt;0,K$7&gt;0),INDEX(Výskyt[#Data],MATCH($B66,Výskyt[kód-P]),K$7),"")</f>
        <v/>
      </c>
      <c r="L66" s="46" t="str">
        <f ca="1">IF(AND($B66&gt;0,L$7&gt;0),INDEX(Výskyt[#Data],MATCH($B66,Výskyt[kód-P]),L$7),"")</f>
        <v/>
      </c>
      <c r="M66" s="46" t="str">
        <f ca="1">IF(AND($B66&gt;0,M$7&gt;0),INDEX(Výskyt[#Data],MATCH($B66,Výskyt[kód-P]),M$7),"")</f>
        <v/>
      </c>
      <c r="N66" s="46" t="str">
        <f ca="1">IF(AND($B66&gt;0,N$7&gt;0),INDEX(Výskyt[#Data],MATCH($B66,Výskyt[kód-P]),N$7),"")</f>
        <v/>
      </c>
      <c r="O66" s="46" t="str">
        <f ca="1">IF(AND($B66&gt;0,O$7&gt;0),INDEX(Výskyt[#Data],MATCH($B66,Výskyt[kód-P]),O$7),"")</f>
        <v/>
      </c>
      <c r="P66" s="46" t="str">
        <f ca="1">IF(AND($B66&gt;0,P$7&gt;0),INDEX(Výskyt[#Data],MATCH($B66,Výskyt[kód-P]),P$7),"")</f>
        <v/>
      </c>
      <c r="Q66" s="46" t="str">
        <f ca="1">IF(AND($B66&gt;0,Q$7&gt;0),INDEX(Výskyt[#Data],MATCH($B66,Výskyt[kód-P]),Q$7),"")</f>
        <v/>
      </c>
      <c r="R66" s="46" t="str">
        <f ca="1">IF(AND($B66&gt;0,R$7&gt;0),INDEX(Výskyt[#Data],MATCH($B66,Výskyt[kód-P]),R$7),"")</f>
        <v/>
      </c>
    </row>
    <row r="67" spans="1:18" ht="12.75" customHeight="1" x14ac:dyDescent="0.4">
      <c r="A67" s="51">
        <v>59</v>
      </c>
      <c r="B67" s="52" t="str">
        <f>IFERROR(INDEX(Výskyt[[poradie]:[kód-P]],MATCH(A67,Výskyt[poradie],0),2),"")</f>
        <v/>
      </c>
      <c r="C67" s="52" t="str">
        <f>IFERROR(INDEX(Cenník[[Kód]:[Názov]],MATCH($B67,Cenník[Kód]),2),"")</f>
        <v/>
      </c>
      <c r="D67" s="46" t="str">
        <f t="shared" ca="1" si="0"/>
        <v/>
      </c>
      <c r="E67" s="53" t="str">
        <f>IFERROR(INDEX(Cenník[[KódN]:[JC]],MATCH($B67,Cenník[KódN]),2),"")</f>
        <v/>
      </c>
      <c r="F67" s="54" t="str">
        <f t="shared" ca="1" si="1"/>
        <v/>
      </c>
      <c r="G67" s="41"/>
      <c r="H67" s="58" t="str">
        <f t="shared" si="2"/>
        <v/>
      </c>
      <c r="I67" s="46" t="str">
        <f ca="1">IF(AND($B67&gt;0,I$7&gt;0),INDEX(Výskyt[#Data],MATCH($B67,Výskyt[kód-P]),I$7),"")</f>
        <v/>
      </c>
      <c r="J67" s="46" t="str">
        <f ca="1">IF(AND($B67&gt;0,J$7&gt;0),INDEX(Výskyt[#Data],MATCH($B67,Výskyt[kód-P]),J$7),"")</f>
        <v/>
      </c>
      <c r="K67" s="46" t="str">
        <f ca="1">IF(AND($B67&gt;0,K$7&gt;0),INDEX(Výskyt[#Data],MATCH($B67,Výskyt[kód-P]),K$7),"")</f>
        <v/>
      </c>
      <c r="L67" s="46" t="str">
        <f ca="1">IF(AND($B67&gt;0,L$7&gt;0),INDEX(Výskyt[#Data],MATCH($B67,Výskyt[kód-P]),L$7),"")</f>
        <v/>
      </c>
      <c r="M67" s="46" t="str">
        <f ca="1">IF(AND($B67&gt;0,M$7&gt;0),INDEX(Výskyt[#Data],MATCH($B67,Výskyt[kód-P]),M$7),"")</f>
        <v/>
      </c>
      <c r="N67" s="46" t="str">
        <f ca="1">IF(AND($B67&gt;0,N$7&gt;0),INDEX(Výskyt[#Data],MATCH($B67,Výskyt[kód-P]),N$7),"")</f>
        <v/>
      </c>
      <c r="O67" s="46" t="str">
        <f ca="1">IF(AND($B67&gt;0,O$7&gt;0),INDEX(Výskyt[#Data],MATCH($B67,Výskyt[kód-P]),O$7),"")</f>
        <v/>
      </c>
      <c r="P67" s="46" t="str">
        <f ca="1">IF(AND($B67&gt;0,P$7&gt;0),INDEX(Výskyt[#Data],MATCH($B67,Výskyt[kód-P]),P$7),"")</f>
        <v/>
      </c>
      <c r="Q67" s="46" t="str">
        <f ca="1">IF(AND($B67&gt;0,Q$7&gt;0),INDEX(Výskyt[#Data],MATCH($B67,Výskyt[kód-P]),Q$7),"")</f>
        <v/>
      </c>
      <c r="R67" s="46" t="str">
        <f ca="1">IF(AND($B67&gt;0,R$7&gt;0),INDEX(Výskyt[#Data],MATCH($B67,Výskyt[kód-P]),R$7),"")</f>
        <v/>
      </c>
    </row>
    <row r="68" spans="1:18" ht="12.75" customHeight="1" x14ac:dyDescent="0.4">
      <c r="A68" s="51">
        <v>60</v>
      </c>
      <c r="B68" s="52" t="str">
        <f>IFERROR(INDEX(Výskyt[[poradie]:[kód-P]],MATCH(A68,Výskyt[poradie],0),2),"")</f>
        <v/>
      </c>
      <c r="C68" s="52" t="str">
        <f>IFERROR(INDEX(Cenník[[Kód]:[Názov]],MATCH($B68,Cenník[Kód]),2),"")</f>
        <v/>
      </c>
      <c r="D68" s="46" t="str">
        <f t="shared" ca="1" si="0"/>
        <v/>
      </c>
      <c r="E68" s="53" t="str">
        <f>IFERROR(INDEX(Cenník[[KódN]:[JC]],MATCH($B68,Cenník[KódN]),2),"")</f>
        <v/>
      </c>
      <c r="F68" s="54" t="str">
        <f t="shared" ca="1" si="1"/>
        <v/>
      </c>
      <c r="G68" s="41"/>
      <c r="H68" s="58" t="str">
        <f t="shared" si="2"/>
        <v/>
      </c>
      <c r="I68" s="46" t="str">
        <f ca="1">IF(AND($B68&gt;0,I$7&gt;0),INDEX(Výskyt[#Data],MATCH($B68,Výskyt[kód-P]),I$7),"")</f>
        <v/>
      </c>
      <c r="J68" s="46" t="str">
        <f ca="1">IF(AND($B68&gt;0,J$7&gt;0),INDEX(Výskyt[#Data],MATCH($B68,Výskyt[kód-P]),J$7),"")</f>
        <v/>
      </c>
      <c r="K68" s="46" t="str">
        <f ca="1">IF(AND($B68&gt;0,K$7&gt;0),INDEX(Výskyt[#Data],MATCH($B68,Výskyt[kód-P]),K$7),"")</f>
        <v/>
      </c>
      <c r="L68" s="46" t="str">
        <f ca="1">IF(AND($B68&gt;0,L$7&gt;0),INDEX(Výskyt[#Data],MATCH($B68,Výskyt[kód-P]),L$7),"")</f>
        <v/>
      </c>
      <c r="M68" s="46" t="str">
        <f ca="1">IF(AND($B68&gt;0,M$7&gt;0),INDEX(Výskyt[#Data],MATCH($B68,Výskyt[kód-P]),M$7),"")</f>
        <v/>
      </c>
      <c r="N68" s="46" t="str">
        <f ca="1">IF(AND($B68&gt;0,N$7&gt;0),INDEX(Výskyt[#Data],MATCH($B68,Výskyt[kód-P]),N$7),"")</f>
        <v/>
      </c>
      <c r="O68" s="46" t="str">
        <f ca="1">IF(AND($B68&gt;0,O$7&gt;0),INDEX(Výskyt[#Data],MATCH($B68,Výskyt[kód-P]),O$7),"")</f>
        <v/>
      </c>
      <c r="P68" s="46" t="str">
        <f ca="1">IF(AND($B68&gt;0,P$7&gt;0),INDEX(Výskyt[#Data],MATCH($B68,Výskyt[kód-P]),P$7),"")</f>
        <v/>
      </c>
      <c r="Q68" s="46" t="str">
        <f ca="1">IF(AND($B68&gt;0,Q$7&gt;0),INDEX(Výskyt[#Data],MATCH($B68,Výskyt[kód-P]),Q$7),"")</f>
        <v/>
      </c>
      <c r="R68" s="46" t="str">
        <f ca="1">IF(AND($B68&gt;0,R$7&gt;0),INDEX(Výskyt[#Data],MATCH($B68,Výskyt[kód-P]),R$7),"")</f>
        <v/>
      </c>
    </row>
    <row r="69" spans="1:18" ht="12.75" customHeight="1" x14ac:dyDescent="0.4">
      <c r="A69" s="51">
        <v>61</v>
      </c>
      <c r="B69" s="52" t="str">
        <f>IFERROR(INDEX(Výskyt[[poradie]:[kód-P]],MATCH(A69,Výskyt[poradie],0),2),"")</f>
        <v/>
      </c>
      <c r="C69" s="52" t="str">
        <f>IFERROR(INDEX(Cenník[[Kód]:[Názov]],MATCH($B69,Cenník[Kód]),2),"")</f>
        <v/>
      </c>
      <c r="D69" s="46" t="str">
        <f t="shared" ca="1" si="0"/>
        <v/>
      </c>
      <c r="E69" s="53" t="str">
        <f>IFERROR(INDEX(Cenník[[KódN]:[JC]],MATCH($B69,Cenník[KódN]),2),"")</f>
        <v/>
      </c>
      <c r="F69" s="54" t="str">
        <f t="shared" ca="1" si="1"/>
        <v/>
      </c>
      <c r="G69" s="41"/>
      <c r="H69" s="58" t="str">
        <f t="shared" si="2"/>
        <v/>
      </c>
      <c r="I69" s="46" t="str">
        <f ca="1">IF(AND($B69&gt;0,I$7&gt;0),INDEX(Výskyt[#Data],MATCH($B69,Výskyt[kód-P]),I$7),"")</f>
        <v/>
      </c>
      <c r="J69" s="46" t="str">
        <f ca="1">IF(AND($B69&gt;0,J$7&gt;0),INDEX(Výskyt[#Data],MATCH($B69,Výskyt[kód-P]),J$7),"")</f>
        <v/>
      </c>
      <c r="K69" s="46" t="str">
        <f ca="1">IF(AND($B69&gt;0,K$7&gt;0),INDEX(Výskyt[#Data],MATCH($B69,Výskyt[kód-P]),K$7),"")</f>
        <v/>
      </c>
      <c r="L69" s="46" t="str">
        <f ca="1">IF(AND($B69&gt;0,L$7&gt;0),INDEX(Výskyt[#Data],MATCH($B69,Výskyt[kód-P]),L$7),"")</f>
        <v/>
      </c>
      <c r="M69" s="46" t="str">
        <f ca="1">IF(AND($B69&gt;0,M$7&gt;0),INDEX(Výskyt[#Data],MATCH($B69,Výskyt[kód-P]),M$7),"")</f>
        <v/>
      </c>
      <c r="N69" s="46" t="str">
        <f ca="1">IF(AND($B69&gt;0,N$7&gt;0),INDEX(Výskyt[#Data],MATCH($B69,Výskyt[kód-P]),N$7),"")</f>
        <v/>
      </c>
      <c r="O69" s="46" t="str">
        <f ca="1">IF(AND($B69&gt;0,O$7&gt;0),INDEX(Výskyt[#Data],MATCH($B69,Výskyt[kód-P]),O$7),"")</f>
        <v/>
      </c>
      <c r="P69" s="46" t="str">
        <f ca="1">IF(AND($B69&gt;0,P$7&gt;0),INDEX(Výskyt[#Data],MATCH($B69,Výskyt[kód-P]),P$7),"")</f>
        <v/>
      </c>
      <c r="Q69" s="46" t="str">
        <f ca="1">IF(AND($B69&gt;0,Q$7&gt;0),INDEX(Výskyt[#Data],MATCH($B69,Výskyt[kód-P]),Q$7),"")</f>
        <v/>
      </c>
      <c r="R69" s="46" t="str">
        <f ca="1">IF(AND($B69&gt;0,R$7&gt;0),INDEX(Výskyt[#Data],MATCH($B69,Výskyt[kód-P]),R$7),"")</f>
        <v/>
      </c>
    </row>
    <row r="70" spans="1:18" ht="12.75" customHeight="1" x14ac:dyDescent="0.4">
      <c r="A70" s="51">
        <v>62</v>
      </c>
      <c r="B70" s="52" t="str">
        <f>IFERROR(INDEX(Výskyt[[poradie]:[kód-P]],MATCH(A70,Výskyt[poradie],0),2),"")</f>
        <v/>
      </c>
      <c r="C70" s="52" t="str">
        <f>IFERROR(INDEX(Cenník[[Kód]:[Názov]],MATCH($B70,Cenník[Kód]),2),"")</f>
        <v/>
      </c>
      <c r="D70" s="46" t="str">
        <f t="shared" ca="1" si="0"/>
        <v/>
      </c>
      <c r="E70" s="53" t="str">
        <f>IFERROR(INDEX(Cenník[[KódN]:[JC]],MATCH($B70,Cenník[KódN]),2),"")</f>
        <v/>
      </c>
      <c r="F70" s="54" t="str">
        <f t="shared" ca="1" si="1"/>
        <v/>
      </c>
      <c r="G70" s="41"/>
      <c r="H70" s="58" t="str">
        <f t="shared" si="2"/>
        <v/>
      </c>
      <c r="I70" s="46" t="str">
        <f ca="1">IF(AND($B70&gt;0,I$7&gt;0),INDEX(Výskyt[#Data],MATCH($B70,Výskyt[kód-P]),I$7),"")</f>
        <v/>
      </c>
      <c r="J70" s="46" t="str">
        <f ca="1">IF(AND($B70&gt;0,J$7&gt;0),INDEX(Výskyt[#Data],MATCH($B70,Výskyt[kód-P]),J$7),"")</f>
        <v/>
      </c>
      <c r="K70" s="46" t="str">
        <f ca="1">IF(AND($B70&gt;0,K$7&gt;0),INDEX(Výskyt[#Data],MATCH($B70,Výskyt[kód-P]),K$7),"")</f>
        <v/>
      </c>
      <c r="L70" s="46" t="str">
        <f ca="1">IF(AND($B70&gt;0,L$7&gt;0),INDEX(Výskyt[#Data],MATCH($B70,Výskyt[kód-P]),L$7),"")</f>
        <v/>
      </c>
      <c r="M70" s="46" t="str">
        <f ca="1">IF(AND($B70&gt;0,M$7&gt;0),INDEX(Výskyt[#Data],MATCH($B70,Výskyt[kód-P]),M$7),"")</f>
        <v/>
      </c>
      <c r="N70" s="46" t="str">
        <f ca="1">IF(AND($B70&gt;0,N$7&gt;0),INDEX(Výskyt[#Data],MATCH($B70,Výskyt[kód-P]),N$7),"")</f>
        <v/>
      </c>
      <c r="O70" s="46" t="str">
        <f ca="1">IF(AND($B70&gt;0,O$7&gt;0),INDEX(Výskyt[#Data],MATCH($B70,Výskyt[kód-P]),O$7),"")</f>
        <v/>
      </c>
      <c r="P70" s="46" t="str">
        <f ca="1">IF(AND($B70&gt;0,P$7&gt;0),INDEX(Výskyt[#Data],MATCH($B70,Výskyt[kód-P]),P$7),"")</f>
        <v/>
      </c>
      <c r="Q70" s="46" t="str">
        <f ca="1">IF(AND($B70&gt;0,Q$7&gt;0),INDEX(Výskyt[#Data],MATCH($B70,Výskyt[kód-P]),Q$7),"")</f>
        <v/>
      </c>
      <c r="R70" s="46" t="str">
        <f ca="1">IF(AND($B70&gt;0,R$7&gt;0),INDEX(Výskyt[#Data],MATCH($B70,Výskyt[kód-P]),R$7),"")</f>
        <v/>
      </c>
    </row>
    <row r="71" spans="1:18" ht="12.75" customHeight="1" x14ac:dyDescent="0.4">
      <c r="A71" s="51">
        <v>63</v>
      </c>
      <c r="B71" s="52" t="str">
        <f>IFERROR(INDEX(Výskyt[[poradie]:[kód-P]],MATCH(A71,Výskyt[poradie],0),2),"")</f>
        <v/>
      </c>
      <c r="C71" s="52" t="str">
        <f>IFERROR(INDEX(Cenník[[Kód]:[Názov]],MATCH($B71,Cenník[Kód]),2),"")</f>
        <v/>
      </c>
      <c r="D71" s="46" t="str">
        <f t="shared" ca="1" si="0"/>
        <v/>
      </c>
      <c r="E71" s="53" t="str">
        <f>IFERROR(INDEX(Cenník[[KódN]:[JC]],MATCH($B71,Cenník[KódN]),2),"")</f>
        <v/>
      </c>
      <c r="F71" s="54" t="str">
        <f t="shared" ca="1" si="1"/>
        <v/>
      </c>
      <c r="G71" s="41"/>
      <c r="H71" s="58" t="str">
        <f t="shared" si="2"/>
        <v/>
      </c>
      <c r="I71" s="46" t="str">
        <f ca="1">IF(AND($B71&gt;0,I$7&gt;0),INDEX(Výskyt[#Data],MATCH($B71,Výskyt[kód-P]),I$7),"")</f>
        <v/>
      </c>
      <c r="J71" s="46" t="str">
        <f ca="1">IF(AND($B71&gt;0,J$7&gt;0),INDEX(Výskyt[#Data],MATCH($B71,Výskyt[kód-P]),J$7),"")</f>
        <v/>
      </c>
      <c r="K71" s="46" t="str">
        <f ca="1">IF(AND($B71&gt;0,K$7&gt;0),INDEX(Výskyt[#Data],MATCH($B71,Výskyt[kód-P]),K$7),"")</f>
        <v/>
      </c>
      <c r="L71" s="46" t="str">
        <f ca="1">IF(AND($B71&gt;0,L$7&gt;0),INDEX(Výskyt[#Data],MATCH($B71,Výskyt[kód-P]),L$7),"")</f>
        <v/>
      </c>
      <c r="M71" s="46" t="str">
        <f ca="1">IF(AND($B71&gt;0,M$7&gt;0),INDEX(Výskyt[#Data],MATCH($B71,Výskyt[kód-P]),M$7),"")</f>
        <v/>
      </c>
      <c r="N71" s="46" t="str">
        <f ca="1">IF(AND($B71&gt;0,N$7&gt;0),INDEX(Výskyt[#Data],MATCH($B71,Výskyt[kód-P]),N$7),"")</f>
        <v/>
      </c>
      <c r="O71" s="46" t="str">
        <f ca="1">IF(AND($B71&gt;0,O$7&gt;0),INDEX(Výskyt[#Data],MATCH($B71,Výskyt[kód-P]),O$7),"")</f>
        <v/>
      </c>
      <c r="P71" s="46" t="str">
        <f ca="1">IF(AND($B71&gt;0,P$7&gt;0),INDEX(Výskyt[#Data],MATCH($B71,Výskyt[kód-P]),P$7),"")</f>
        <v/>
      </c>
      <c r="Q71" s="46" t="str">
        <f ca="1">IF(AND($B71&gt;0,Q$7&gt;0),INDEX(Výskyt[#Data],MATCH($B71,Výskyt[kód-P]),Q$7),"")</f>
        <v/>
      </c>
      <c r="R71" s="46" t="str">
        <f ca="1">IF(AND($B71&gt;0,R$7&gt;0),INDEX(Výskyt[#Data],MATCH($B71,Výskyt[kód-P]),R$7),"")</f>
        <v/>
      </c>
    </row>
    <row r="72" spans="1:18" ht="12.75" customHeight="1" x14ac:dyDescent="0.4">
      <c r="A72" s="51">
        <v>64</v>
      </c>
      <c r="B72" s="52" t="str">
        <f>IFERROR(INDEX(Výskyt[[poradie]:[kód-P]],MATCH(A72,Výskyt[poradie],0),2),"")</f>
        <v/>
      </c>
      <c r="C72" s="52" t="str">
        <f>IFERROR(INDEX(Cenník[[Kód]:[Názov]],MATCH($B72,Cenník[Kód]),2),"")</f>
        <v/>
      </c>
      <c r="D72" s="46" t="str">
        <f t="shared" ca="1" si="0"/>
        <v/>
      </c>
      <c r="E72" s="53" t="str">
        <f>IFERROR(INDEX(Cenník[[KódN]:[JC]],MATCH($B72,Cenník[KódN]),2),"")</f>
        <v/>
      </c>
      <c r="F72" s="54" t="str">
        <f t="shared" ca="1" si="1"/>
        <v/>
      </c>
      <c r="G72" s="41"/>
      <c r="H72" s="58" t="str">
        <f t="shared" si="2"/>
        <v/>
      </c>
      <c r="I72" s="46" t="str">
        <f ca="1">IF(AND($B72&gt;0,I$7&gt;0),INDEX(Výskyt[#Data],MATCH($B72,Výskyt[kód-P]),I$7),"")</f>
        <v/>
      </c>
      <c r="J72" s="46" t="str">
        <f ca="1">IF(AND($B72&gt;0,J$7&gt;0),INDEX(Výskyt[#Data],MATCH($B72,Výskyt[kód-P]),J$7),"")</f>
        <v/>
      </c>
      <c r="K72" s="46" t="str">
        <f ca="1">IF(AND($B72&gt;0,K$7&gt;0),INDEX(Výskyt[#Data],MATCH($B72,Výskyt[kód-P]),K$7),"")</f>
        <v/>
      </c>
      <c r="L72" s="46" t="str">
        <f ca="1">IF(AND($B72&gt;0,L$7&gt;0),INDEX(Výskyt[#Data],MATCH($B72,Výskyt[kód-P]),L$7),"")</f>
        <v/>
      </c>
      <c r="M72" s="46" t="str">
        <f ca="1">IF(AND($B72&gt;0,M$7&gt;0),INDEX(Výskyt[#Data],MATCH($B72,Výskyt[kód-P]),M$7),"")</f>
        <v/>
      </c>
      <c r="N72" s="46" t="str">
        <f ca="1">IF(AND($B72&gt;0,N$7&gt;0),INDEX(Výskyt[#Data],MATCH($B72,Výskyt[kód-P]),N$7),"")</f>
        <v/>
      </c>
      <c r="O72" s="46" t="str">
        <f ca="1">IF(AND($B72&gt;0,O$7&gt;0),INDEX(Výskyt[#Data],MATCH($B72,Výskyt[kód-P]),O$7),"")</f>
        <v/>
      </c>
      <c r="P72" s="46" t="str">
        <f ca="1">IF(AND($B72&gt;0,P$7&gt;0),INDEX(Výskyt[#Data],MATCH($B72,Výskyt[kód-P]),P$7),"")</f>
        <v/>
      </c>
      <c r="Q72" s="46" t="str">
        <f ca="1">IF(AND($B72&gt;0,Q$7&gt;0),INDEX(Výskyt[#Data],MATCH($B72,Výskyt[kód-P]),Q$7),"")</f>
        <v/>
      </c>
      <c r="R72" s="46" t="str">
        <f ca="1">IF(AND($B72&gt;0,R$7&gt;0),INDEX(Výskyt[#Data],MATCH($B72,Výskyt[kód-P]),R$7),"")</f>
        <v/>
      </c>
    </row>
    <row r="73" spans="1:18" ht="12.75" customHeight="1" x14ac:dyDescent="0.4">
      <c r="A73" s="51">
        <v>65</v>
      </c>
      <c r="B73" s="52" t="str">
        <f>IFERROR(INDEX(Výskyt[[poradie]:[kód-P]],MATCH(A73,Výskyt[poradie],0),2),"")</f>
        <v/>
      </c>
      <c r="C73" s="52" t="str">
        <f>IFERROR(INDEX(Cenník[[Kód]:[Názov]],MATCH($B73,Cenník[Kód]),2),"")</f>
        <v/>
      </c>
      <c r="D73" s="46" t="str">
        <f t="shared" ca="1" si="0"/>
        <v/>
      </c>
      <c r="E73" s="53" t="str">
        <f>IFERROR(INDEX(Cenník[[KódN]:[JC]],MATCH($B73,Cenník[KódN]),2),"")</f>
        <v/>
      </c>
      <c r="F73" s="54" t="str">
        <f t="shared" ca="1" si="1"/>
        <v/>
      </c>
      <c r="G73" s="41"/>
      <c r="H73" s="58" t="str">
        <f t="shared" si="2"/>
        <v/>
      </c>
      <c r="I73" s="46" t="str">
        <f ca="1">IF(AND($B73&gt;0,I$7&gt;0),INDEX(Výskyt[#Data],MATCH($B73,Výskyt[kód-P]),I$7),"")</f>
        <v/>
      </c>
      <c r="J73" s="46" t="str">
        <f ca="1">IF(AND($B73&gt;0,J$7&gt;0),INDEX(Výskyt[#Data],MATCH($B73,Výskyt[kód-P]),J$7),"")</f>
        <v/>
      </c>
      <c r="K73" s="46" t="str">
        <f ca="1">IF(AND($B73&gt;0,K$7&gt;0),INDEX(Výskyt[#Data],MATCH($B73,Výskyt[kód-P]),K$7),"")</f>
        <v/>
      </c>
      <c r="L73" s="46" t="str">
        <f ca="1">IF(AND($B73&gt;0,L$7&gt;0),INDEX(Výskyt[#Data],MATCH($B73,Výskyt[kód-P]),L$7),"")</f>
        <v/>
      </c>
      <c r="M73" s="46" t="str">
        <f ca="1">IF(AND($B73&gt;0,M$7&gt;0),INDEX(Výskyt[#Data],MATCH($B73,Výskyt[kód-P]),M$7),"")</f>
        <v/>
      </c>
      <c r="N73" s="46" t="str">
        <f ca="1">IF(AND($B73&gt;0,N$7&gt;0),INDEX(Výskyt[#Data],MATCH($B73,Výskyt[kód-P]),N$7),"")</f>
        <v/>
      </c>
      <c r="O73" s="46" t="str">
        <f ca="1">IF(AND($B73&gt;0,O$7&gt;0),INDEX(Výskyt[#Data],MATCH($B73,Výskyt[kód-P]),O$7),"")</f>
        <v/>
      </c>
      <c r="P73" s="46" t="str">
        <f ca="1">IF(AND($B73&gt;0,P$7&gt;0),INDEX(Výskyt[#Data],MATCH($B73,Výskyt[kód-P]),P$7),"")</f>
        <v/>
      </c>
      <c r="Q73" s="46" t="str">
        <f ca="1">IF(AND($B73&gt;0,Q$7&gt;0),INDEX(Výskyt[#Data],MATCH($B73,Výskyt[kód-P]),Q$7),"")</f>
        <v/>
      </c>
      <c r="R73" s="46" t="str">
        <f ca="1">IF(AND($B73&gt;0,R$7&gt;0),INDEX(Výskyt[#Data],MATCH($B73,Výskyt[kód-P]),R$7),"")</f>
        <v/>
      </c>
    </row>
    <row r="74" spans="1:18" ht="12.75" customHeight="1" x14ac:dyDescent="0.4">
      <c r="A74" s="51">
        <v>66</v>
      </c>
      <c r="B74" s="52" t="str">
        <f>IFERROR(INDEX(Výskyt[[poradie]:[kód-P]],MATCH(A74,Výskyt[poradie],0),2),"")</f>
        <v/>
      </c>
      <c r="C74" s="52" t="str">
        <f>IFERROR(INDEX(Cenník[[Kód]:[Názov]],MATCH($B74,Cenník[Kód]),2),"")</f>
        <v/>
      </c>
      <c r="D74" s="46" t="str">
        <f t="shared" ref="D74:D137" ca="1" si="3">IF(SUM(I74:R74)&lt;&gt;0,SUM(I74:R74),"")</f>
        <v/>
      </c>
      <c r="E74" s="53" t="str">
        <f>IFERROR(INDEX(Cenník[[KódN]:[JC]],MATCH($B74,Cenník[KódN]),2),"")</f>
        <v/>
      </c>
      <c r="F74" s="54" t="str">
        <f t="shared" ref="F74:F137" ca="1" si="4">IFERROR(D74*E74,"")</f>
        <v/>
      </c>
      <c r="G74" s="41"/>
      <c r="H74" s="58" t="str">
        <f t="shared" ref="H74:H137" si="5">IF(B74&gt;0,C74,"")</f>
        <v/>
      </c>
      <c r="I74" s="46" t="str">
        <f ca="1">IF(AND($B74&gt;0,I$7&gt;0),INDEX(Výskyt[#Data],MATCH($B74,Výskyt[kód-P]),I$7),"")</f>
        <v/>
      </c>
      <c r="J74" s="46" t="str">
        <f ca="1">IF(AND($B74&gt;0,J$7&gt;0),INDEX(Výskyt[#Data],MATCH($B74,Výskyt[kód-P]),J$7),"")</f>
        <v/>
      </c>
      <c r="K74" s="46" t="str">
        <f ca="1">IF(AND($B74&gt;0,K$7&gt;0),INDEX(Výskyt[#Data],MATCH($B74,Výskyt[kód-P]),K$7),"")</f>
        <v/>
      </c>
      <c r="L74" s="46" t="str">
        <f ca="1">IF(AND($B74&gt;0,L$7&gt;0),INDEX(Výskyt[#Data],MATCH($B74,Výskyt[kód-P]),L$7),"")</f>
        <v/>
      </c>
      <c r="M74" s="46" t="str">
        <f ca="1">IF(AND($B74&gt;0,M$7&gt;0),INDEX(Výskyt[#Data],MATCH($B74,Výskyt[kód-P]),M$7),"")</f>
        <v/>
      </c>
      <c r="N74" s="46" t="str">
        <f ca="1">IF(AND($B74&gt;0,N$7&gt;0),INDEX(Výskyt[#Data],MATCH($B74,Výskyt[kód-P]),N$7),"")</f>
        <v/>
      </c>
      <c r="O74" s="46" t="str">
        <f ca="1">IF(AND($B74&gt;0,O$7&gt;0),INDEX(Výskyt[#Data],MATCH($B74,Výskyt[kód-P]),O$7),"")</f>
        <v/>
      </c>
      <c r="P74" s="46" t="str">
        <f ca="1">IF(AND($B74&gt;0,P$7&gt;0),INDEX(Výskyt[#Data],MATCH($B74,Výskyt[kód-P]),P$7),"")</f>
        <v/>
      </c>
      <c r="Q74" s="46" t="str">
        <f ca="1">IF(AND($B74&gt;0,Q$7&gt;0),INDEX(Výskyt[#Data],MATCH($B74,Výskyt[kód-P]),Q$7),"")</f>
        <v/>
      </c>
      <c r="R74" s="46" t="str">
        <f ca="1">IF(AND($B74&gt;0,R$7&gt;0),INDEX(Výskyt[#Data],MATCH($B74,Výskyt[kód-P]),R$7),"")</f>
        <v/>
      </c>
    </row>
    <row r="75" spans="1:18" ht="12.75" customHeight="1" x14ac:dyDescent="0.4">
      <c r="A75" s="51">
        <v>67</v>
      </c>
      <c r="B75" s="52" t="str">
        <f>IFERROR(INDEX(Výskyt[[poradie]:[kód-P]],MATCH(A75,Výskyt[poradie],0),2),"")</f>
        <v/>
      </c>
      <c r="C75" s="52" t="str">
        <f>IFERROR(INDEX(Cenník[[Kód]:[Názov]],MATCH($B75,Cenník[Kód]),2),"")</f>
        <v/>
      </c>
      <c r="D75" s="46" t="str">
        <f t="shared" ca="1" si="3"/>
        <v/>
      </c>
      <c r="E75" s="53" t="str">
        <f>IFERROR(INDEX(Cenník[[KódN]:[JC]],MATCH($B75,Cenník[KódN]),2),"")</f>
        <v/>
      </c>
      <c r="F75" s="54" t="str">
        <f t="shared" ca="1" si="4"/>
        <v/>
      </c>
      <c r="G75" s="41"/>
      <c r="H75" s="58" t="str">
        <f t="shared" si="5"/>
        <v/>
      </c>
      <c r="I75" s="46" t="str">
        <f ca="1">IF(AND($B75&gt;0,I$7&gt;0),INDEX(Výskyt[#Data],MATCH($B75,Výskyt[kód-P]),I$7),"")</f>
        <v/>
      </c>
      <c r="J75" s="46" t="str">
        <f ca="1">IF(AND($B75&gt;0,J$7&gt;0),INDEX(Výskyt[#Data],MATCH($B75,Výskyt[kód-P]),J$7),"")</f>
        <v/>
      </c>
      <c r="K75" s="46" t="str">
        <f ca="1">IF(AND($B75&gt;0,K$7&gt;0),INDEX(Výskyt[#Data],MATCH($B75,Výskyt[kód-P]),K$7),"")</f>
        <v/>
      </c>
      <c r="L75" s="46" t="str">
        <f ca="1">IF(AND($B75&gt;0,L$7&gt;0),INDEX(Výskyt[#Data],MATCH($B75,Výskyt[kód-P]),L$7),"")</f>
        <v/>
      </c>
      <c r="M75" s="46" t="str">
        <f ca="1">IF(AND($B75&gt;0,M$7&gt;0),INDEX(Výskyt[#Data],MATCH($B75,Výskyt[kód-P]),M$7),"")</f>
        <v/>
      </c>
      <c r="N75" s="46" t="str">
        <f ca="1">IF(AND($B75&gt;0,N$7&gt;0),INDEX(Výskyt[#Data],MATCH($B75,Výskyt[kód-P]),N$7),"")</f>
        <v/>
      </c>
      <c r="O75" s="46" t="str">
        <f ca="1">IF(AND($B75&gt;0,O$7&gt;0),INDEX(Výskyt[#Data],MATCH($B75,Výskyt[kód-P]),O$7),"")</f>
        <v/>
      </c>
      <c r="P75" s="46" t="str">
        <f ca="1">IF(AND($B75&gt;0,P$7&gt;0),INDEX(Výskyt[#Data],MATCH($B75,Výskyt[kód-P]),P$7),"")</f>
        <v/>
      </c>
      <c r="Q75" s="46" t="str">
        <f ca="1">IF(AND($B75&gt;0,Q$7&gt;0),INDEX(Výskyt[#Data],MATCH($B75,Výskyt[kód-P]),Q$7),"")</f>
        <v/>
      </c>
      <c r="R75" s="46" t="str">
        <f ca="1">IF(AND($B75&gt;0,R$7&gt;0),INDEX(Výskyt[#Data],MATCH($B75,Výskyt[kód-P]),R$7),"")</f>
        <v/>
      </c>
    </row>
    <row r="76" spans="1:18" ht="12.75" customHeight="1" x14ac:dyDescent="0.4">
      <c r="A76" s="51">
        <v>68</v>
      </c>
      <c r="B76" s="52" t="str">
        <f>IFERROR(INDEX(Výskyt[[poradie]:[kód-P]],MATCH(A76,Výskyt[poradie],0),2),"")</f>
        <v/>
      </c>
      <c r="C76" s="52" t="str">
        <f>IFERROR(INDEX(Cenník[[Kód]:[Názov]],MATCH($B76,Cenník[Kód]),2),"")</f>
        <v/>
      </c>
      <c r="D76" s="46" t="str">
        <f t="shared" ca="1" si="3"/>
        <v/>
      </c>
      <c r="E76" s="53" t="str">
        <f>IFERROR(INDEX(Cenník[[KódN]:[JC]],MATCH($B76,Cenník[KódN]),2),"")</f>
        <v/>
      </c>
      <c r="F76" s="54" t="str">
        <f t="shared" ca="1" si="4"/>
        <v/>
      </c>
      <c r="G76" s="41"/>
      <c r="H76" s="58" t="str">
        <f t="shared" si="5"/>
        <v/>
      </c>
      <c r="I76" s="46" t="str">
        <f ca="1">IF(AND($B76&gt;0,I$7&gt;0),INDEX(Výskyt[#Data],MATCH($B76,Výskyt[kód-P]),I$7),"")</f>
        <v/>
      </c>
      <c r="J76" s="46" t="str">
        <f ca="1">IF(AND($B76&gt;0,J$7&gt;0),INDEX(Výskyt[#Data],MATCH($B76,Výskyt[kód-P]),J$7),"")</f>
        <v/>
      </c>
      <c r="K76" s="46" t="str">
        <f ca="1">IF(AND($B76&gt;0,K$7&gt;0),INDEX(Výskyt[#Data],MATCH($B76,Výskyt[kód-P]),K$7),"")</f>
        <v/>
      </c>
      <c r="L76" s="46" t="str">
        <f ca="1">IF(AND($B76&gt;0,L$7&gt;0),INDEX(Výskyt[#Data],MATCH($B76,Výskyt[kód-P]),L$7),"")</f>
        <v/>
      </c>
      <c r="M76" s="46" t="str">
        <f ca="1">IF(AND($B76&gt;0,M$7&gt;0),INDEX(Výskyt[#Data],MATCH($B76,Výskyt[kód-P]),M$7),"")</f>
        <v/>
      </c>
      <c r="N76" s="46" t="str">
        <f ca="1">IF(AND($B76&gt;0,N$7&gt;0),INDEX(Výskyt[#Data],MATCH($B76,Výskyt[kód-P]),N$7),"")</f>
        <v/>
      </c>
      <c r="O76" s="46" t="str">
        <f ca="1">IF(AND($B76&gt;0,O$7&gt;0),INDEX(Výskyt[#Data],MATCH($B76,Výskyt[kód-P]),O$7),"")</f>
        <v/>
      </c>
      <c r="P76" s="46" t="str">
        <f ca="1">IF(AND($B76&gt;0,P$7&gt;0),INDEX(Výskyt[#Data],MATCH($B76,Výskyt[kód-P]),P$7),"")</f>
        <v/>
      </c>
      <c r="Q76" s="46" t="str">
        <f ca="1">IF(AND($B76&gt;0,Q$7&gt;0),INDEX(Výskyt[#Data],MATCH($B76,Výskyt[kód-P]),Q$7),"")</f>
        <v/>
      </c>
      <c r="R76" s="46" t="str">
        <f ca="1">IF(AND($B76&gt;0,R$7&gt;0),INDEX(Výskyt[#Data],MATCH($B76,Výskyt[kód-P]),R$7),"")</f>
        <v/>
      </c>
    </row>
    <row r="77" spans="1:18" ht="12.75" customHeight="1" x14ac:dyDescent="0.4">
      <c r="A77" s="51">
        <v>69</v>
      </c>
      <c r="B77" s="52" t="str">
        <f>IFERROR(INDEX(Výskyt[[poradie]:[kód-P]],MATCH(A77,Výskyt[poradie],0),2),"")</f>
        <v/>
      </c>
      <c r="C77" s="52" t="str">
        <f>IFERROR(INDEX(Cenník[[Kód]:[Názov]],MATCH($B77,Cenník[Kód]),2),"")</f>
        <v/>
      </c>
      <c r="D77" s="46" t="str">
        <f t="shared" ca="1" si="3"/>
        <v/>
      </c>
      <c r="E77" s="53" t="str">
        <f>IFERROR(INDEX(Cenník[[KódN]:[JC]],MATCH($B77,Cenník[KódN]),2),"")</f>
        <v/>
      </c>
      <c r="F77" s="54" t="str">
        <f t="shared" ca="1" si="4"/>
        <v/>
      </c>
      <c r="G77" s="41"/>
      <c r="H77" s="58" t="str">
        <f t="shared" si="5"/>
        <v/>
      </c>
      <c r="I77" s="46" t="str">
        <f ca="1">IF(AND($B77&gt;0,I$7&gt;0),INDEX(Výskyt[#Data],MATCH($B77,Výskyt[kód-P]),I$7),"")</f>
        <v/>
      </c>
      <c r="J77" s="46" t="str">
        <f ca="1">IF(AND($B77&gt;0,J$7&gt;0),INDEX(Výskyt[#Data],MATCH($B77,Výskyt[kód-P]),J$7),"")</f>
        <v/>
      </c>
      <c r="K77" s="46" t="str">
        <f ca="1">IF(AND($B77&gt;0,K$7&gt;0),INDEX(Výskyt[#Data],MATCH($B77,Výskyt[kód-P]),K$7),"")</f>
        <v/>
      </c>
      <c r="L77" s="46" t="str">
        <f ca="1">IF(AND($B77&gt;0,L$7&gt;0),INDEX(Výskyt[#Data],MATCH($B77,Výskyt[kód-P]),L$7),"")</f>
        <v/>
      </c>
      <c r="M77" s="46" t="str">
        <f ca="1">IF(AND($B77&gt;0,M$7&gt;0),INDEX(Výskyt[#Data],MATCH($B77,Výskyt[kód-P]),M$7),"")</f>
        <v/>
      </c>
      <c r="N77" s="46" t="str">
        <f ca="1">IF(AND($B77&gt;0,N$7&gt;0),INDEX(Výskyt[#Data],MATCH($B77,Výskyt[kód-P]),N$7),"")</f>
        <v/>
      </c>
      <c r="O77" s="46" t="str">
        <f ca="1">IF(AND($B77&gt;0,O$7&gt;0),INDEX(Výskyt[#Data],MATCH($B77,Výskyt[kód-P]),O$7),"")</f>
        <v/>
      </c>
      <c r="P77" s="46" t="str">
        <f ca="1">IF(AND($B77&gt;0,P$7&gt;0),INDEX(Výskyt[#Data],MATCH($B77,Výskyt[kód-P]),P$7),"")</f>
        <v/>
      </c>
      <c r="Q77" s="46" t="str">
        <f ca="1">IF(AND($B77&gt;0,Q$7&gt;0),INDEX(Výskyt[#Data],MATCH($B77,Výskyt[kód-P]),Q$7),"")</f>
        <v/>
      </c>
      <c r="R77" s="46" t="str">
        <f ca="1">IF(AND($B77&gt;0,R$7&gt;0),INDEX(Výskyt[#Data],MATCH($B77,Výskyt[kód-P]),R$7),"")</f>
        <v/>
      </c>
    </row>
    <row r="78" spans="1:18" ht="12.75" customHeight="1" x14ac:dyDescent="0.4">
      <c r="A78" s="51">
        <v>70</v>
      </c>
      <c r="B78" s="52" t="str">
        <f>IFERROR(INDEX(Výskyt[[poradie]:[kód-P]],MATCH(A78,Výskyt[poradie],0),2),"")</f>
        <v/>
      </c>
      <c r="C78" s="52" t="str">
        <f>IFERROR(INDEX(Cenník[[Kód]:[Názov]],MATCH($B78,Cenník[Kód]),2),"")</f>
        <v/>
      </c>
      <c r="D78" s="46" t="str">
        <f t="shared" ca="1" si="3"/>
        <v/>
      </c>
      <c r="E78" s="53" t="str">
        <f>IFERROR(INDEX(Cenník[[KódN]:[JC]],MATCH($B78,Cenník[KódN]),2),"")</f>
        <v/>
      </c>
      <c r="F78" s="54" t="str">
        <f t="shared" ca="1" si="4"/>
        <v/>
      </c>
      <c r="G78" s="41"/>
      <c r="H78" s="58" t="str">
        <f t="shared" si="5"/>
        <v/>
      </c>
      <c r="I78" s="46" t="str">
        <f ca="1">IF(AND($B78&gt;0,I$7&gt;0),INDEX(Výskyt[#Data],MATCH($B78,Výskyt[kód-P]),I$7),"")</f>
        <v/>
      </c>
      <c r="J78" s="46" t="str">
        <f ca="1">IF(AND($B78&gt;0,J$7&gt;0),INDEX(Výskyt[#Data],MATCH($B78,Výskyt[kód-P]),J$7),"")</f>
        <v/>
      </c>
      <c r="K78" s="46" t="str">
        <f ca="1">IF(AND($B78&gt;0,K$7&gt;0),INDEX(Výskyt[#Data],MATCH($B78,Výskyt[kód-P]),K$7),"")</f>
        <v/>
      </c>
      <c r="L78" s="46" t="str">
        <f ca="1">IF(AND($B78&gt;0,L$7&gt;0),INDEX(Výskyt[#Data],MATCH($B78,Výskyt[kód-P]),L$7),"")</f>
        <v/>
      </c>
      <c r="M78" s="46" t="str">
        <f ca="1">IF(AND($B78&gt;0,M$7&gt;0),INDEX(Výskyt[#Data],MATCH($B78,Výskyt[kód-P]),M$7),"")</f>
        <v/>
      </c>
      <c r="N78" s="46" t="str">
        <f ca="1">IF(AND($B78&gt;0,N$7&gt;0),INDEX(Výskyt[#Data],MATCH($B78,Výskyt[kód-P]),N$7),"")</f>
        <v/>
      </c>
      <c r="O78" s="46" t="str">
        <f ca="1">IF(AND($B78&gt;0,O$7&gt;0),INDEX(Výskyt[#Data],MATCH($B78,Výskyt[kód-P]),O$7),"")</f>
        <v/>
      </c>
      <c r="P78" s="46" t="str">
        <f ca="1">IF(AND($B78&gt;0,P$7&gt;0),INDEX(Výskyt[#Data],MATCH($B78,Výskyt[kód-P]),P$7),"")</f>
        <v/>
      </c>
      <c r="Q78" s="46" t="str">
        <f ca="1">IF(AND($B78&gt;0,Q$7&gt;0),INDEX(Výskyt[#Data],MATCH($B78,Výskyt[kód-P]),Q$7),"")</f>
        <v/>
      </c>
      <c r="R78" s="46" t="str">
        <f ca="1">IF(AND($B78&gt;0,R$7&gt;0),INDEX(Výskyt[#Data],MATCH($B78,Výskyt[kód-P]),R$7),"")</f>
        <v/>
      </c>
    </row>
    <row r="79" spans="1:18" ht="12.75" customHeight="1" x14ac:dyDescent="0.4">
      <c r="A79" s="51">
        <v>71</v>
      </c>
      <c r="B79" s="52" t="str">
        <f>IFERROR(INDEX(Výskyt[[poradie]:[kód-P]],MATCH(A79,Výskyt[poradie],0),2),"")</f>
        <v/>
      </c>
      <c r="C79" s="52" t="str">
        <f>IFERROR(INDEX(Cenník[[Kód]:[Názov]],MATCH($B79,Cenník[Kód]),2),"")</f>
        <v/>
      </c>
      <c r="D79" s="46" t="str">
        <f t="shared" ca="1" si="3"/>
        <v/>
      </c>
      <c r="E79" s="53" t="str">
        <f>IFERROR(INDEX(Cenník[[KódN]:[JC]],MATCH($B79,Cenník[KódN]),2),"")</f>
        <v/>
      </c>
      <c r="F79" s="54" t="str">
        <f t="shared" ca="1" si="4"/>
        <v/>
      </c>
      <c r="G79" s="41"/>
      <c r="H79" s="58" t="str">
        <f t="shared" si="5"/>
        <v/>
      </c>
      <c r="I79" s="46" t="str">
        <f ca="1">IF(AND($B79&gt;0,I$7&gt;0),INDEX(Výskyt[#Data],MATCH($B79,Výskyt[kód-P]),I$7),"")</f>
        <v/>
      </c>
      <c r="J79" s="46" t="str">
        <f ca="1">IF(AND($B79&gt;0,J$7&gt;0),INDEX(Výskyt[#Data],MATCH($B79,Výskyt[kód-P]),J$7),"")</f>
        <v/>
      </c>
      <c r="K79" s="46" t="str">
        <f ca="1">IF(AND($B79&gt;0,K$7&gt;0),INDEX(Výskyt[#Data],MATCH($B79,Výskyt[kód-P]),K$7),"")</f>
        <v/>
      </c>
      <c r="L79" s="46" t="str">
        <f ca="1">IF(AND($B79&gt;0,L$7&gt;0),INDEX(Výskyt[#Data],MATCH($B79,Výskyt[kód-P]),L$7),"")</f>
        <v/>
      </c>
      <c r="M79" s="46" t="str">
        <f ca="1">IF(AND($B79&gt;0,M$7&gt;0),INDEX(Výskyt[#Data],MATCH($B79,Výskyt[kód-P]),M$7),"")</f>
        <v/>
      </c>
      <c r="N79" s="46" t="str">
        <f ca="1">IF(AND($B79&gt;0,N$7&gt;0),INDEX(Výskyt[#Data],MATCH($B79,Výskyt[kód-P]),N$7),"")</f>
        <v/>
      </c>
      <c r="O79" s="46" t="str">
        <f ca="1">IF(AND($B79&gt;0,O$7&gt;0),INDEX(Výskyt[#Data],MATCH($B79,Výskyt[kód-P]),O$7),"")</f>
        <v/>
      </c>
      <c r="P79" s="46" t="str">
        <f ca="1">IF(AND($B79&gt;0,P$7&gt;0),INDEX(Výskyt[#Data],MATCH($B79,Výskyt[kód-P]),P$7),"")</f>
        <v/>
      </c>
      <c r="Q79" s="46" t="str">
        <f ca="1">IF(AND($B79&gt;0,Q$7&gt;0),INDEX(Výskyt[#Data],MATCH($B79,Výskyt[kód-P]),Q$7),"")</f>
        <v/>
      </c>
      <c r="R79" s="46" t="str">
        <f ca="1">IF(AND($B79&gt;0,R$7&gt;0),INDEX(Výskyt[#Data],MATCH($B79,Výskyt[kód-P]),R$7),"")</f>
        <v/>
      </c>
    </row>
    <row r="80" spans="1:18" ht="12.75" customHeight="1" x14ac:dyDescent="0.4">
      <c r="A80" s="51">
        <v>72</v>
      </c>
      <c r="B80" s="52" t="str">
        <f>IFERROR(INDEX(Výskyt[[poradie]:[kód-P]],MATCH(A80,Výskyt[poradie],0),2),"")</f>
        <v/>
      </c>
      <c r="C80" s="52" t="str">
        <f>IFERROR(INDEX(Cenník[[Kód]:[Názov]],MATCH($B80,Cenník[Kód]),2),"")</f>
        <v/>
      </c>
      <c r="D80" s="46" t="str">
        <f t="shared" ca="1" si="3"/>
        <v/>
      </c>
      <c r="E80" s="53" t="str">
        <f>IFERROR(INDEX(Cenník[[KódN]:[JC]],MATCH($B80,Cenník[KódN]),2),"")</f>
        <v/>
      </c>
      <c r="F80" s="54" t="str">
        <f t="shared" ca="1" si="4"/>
        <v/>
      </c>
      <c r="G80" s="41"/>
      <c r="H80" s="58" t="str">
        <f t="shared" si="5"/>
        <v/>
      </c>
      <c r="I80" s="46" t="str">
        <f ca="1">IF(AND($B80&gt;0,I$7&gt;0),INDEX(Výskyt[#Data],MATCH($B80,Výskyt[kód-P]),I$7),"")</f>
        <v/>
      </c>
      <c r="J80" s="46" t="str">
        <f ca="1">IF(AND($B80&gt;0,J$7&gt;0),INDEX(Výskyt[#Data],MATCH($B80,Výskyt[kód-P]),J$7),"")</f>
        <v/>
      </c>
      <c r="K80" s="46" t="str">
        <f ca="1">IF(AND($B80&gt;0,K$7&gt;0),INDEX(Výskyt[#Data],MATCH($B80,Výskyt[kód-P]),K$7),"")</f>
        <v/>
      </c>
      <c r="L80" s="46" t="str">
        <f ca="1">IF(AND($B80&gt;0,L$7&gt;0),INDEX(Výskyt[#Data],MATCH($B80,Výskyt[kód-P]),L$7),"")</f>
        <v/>
      </c>
      <c r="M80" s="46" t="str">
        <f ca="1">IF(AND($B80&gt;0,M$7&gt;0),INDEX(Výskyt[#Data],MATCH($B80,Výskyt[kód-P]),M$7),"")</f>
        <v/>
      </c>
      <c r="N80" s="46" t="str">
        <f ca="1">IF(AND($B80&gt;0,N$7&gt;0),INDEX(Výskyt[#Data],MATCH($B80,Výskyt[kód-P]),N$7),"")</f>
        <v/>
      </c>
      <c r="O80" s="46" t="str">
        <f ca="1">IF(AND($B80&gt;0,O$7&gt;0),INDEX(Výskyt[#Data],MATCH($B80,Výskyt[kód-P]),O$7),"")</f>
        <v/>
      </c>
      <c r="P80" s="46" t="str">
        <f ca="1">IF(AND($B80&gt;0,P$7&gt;0),INDEX(Výskyt[#Data],MATCH($B80,Výskyt[kód-P]),P$7),"")</f>
        <v/>
      </c>
      <c r="Q80" s="46" t="str">
        <f ca="1">IF(AND($B80&gt;0,Q$7&gt;0),INDEX(Výskyt[#Data],MATCH($B80,Výskyt[kód-P]),Q$7),"")</f>
        <v/>
      </c>
      <c r="R80" s="46" t="str">
        <f ca="1">IF(AND($B80&gt;0,R$7&gt;0),INDEX(Výskyt[#Data],MATCH($B80,Výskyt[kód-P]),R$7),"")</f>
        <v/>
      </c>
    </row>
    <row r="81" spans="1:18" ht="12.75" customHeight="1" x14ac:dyDescent="0.4">
      <c r="A81" s="51">
        <v>73</v>
      </c>
      <c r="B81" s="52" t="str">
        <f>IFERROR(INDEX(Výskyt[[poradie]:[kód-P]],MATCH(A81,Výskyt[poradie],0),2),"")</f>
        <v/>
      </c>
      <c r="C81" s="52" t="str">
        <f>IFERROR(INDEX(Cenník[[Kód]:[Názov]],MATCH($B81,Cenník[Kód]),2),"")</f>
        <v/>
      </c>
      <c r="D81" s="46" t="str">
        <f t="shared" ca="1" si="3"/>
        <v/>
      </c>
      <c r="E81" s="53" t="str">
        <f>IFERROR(INDEX(Cenník[[KódN]:[JC]],MATCH($B81,Cenník[KódN]),2),"")</f>
        <v/>
      </c>
      <c r="F81" s="54" t="str">
        <f t="shared" ca="1" si="4"/>
        <v/>
      </c>
      <c r="G81" s="41"/>
      <c r="H81" s="58" t="str">
        <f t="shared" si="5"/>
        <v/>
      </c>
      <c r="I81" s="46" t="str">
        <f ca="1">IF(AND($B81&gt;0,I$7&gt;0),INDEX(Výskyt[#Data],MATCH($B81,Výskyt[kód-P]),I$7),"")</f>
        <v/>
      </c>
      <c r="J81" s="46" t="str">
        <f ca="1">IF(AND($B81&gt;0,J$7&gt;0),INDEX(Výskyt[#Data],MATCH($B81,Výskyt[kód-P]),J$7),"")</f>
        <v/>
      </c>
      <c r="K81" s="46" t="str">
        <f ca="1">IF(AND($B81&gt;0,K$7&gt;0),INDEX(Výskyt[#Data],MATCH($B81,Výskyt[kód-P]),K$7),"")</f>
        <v/>
      </c>
      <c r="L81" s="46" t="str">
        <f ca="1">IF(AND($B81&gt;0,L$7&gt;0),INDEX(Výskyt[#Data],MATCH($B81,Výskyt[kód-P]),L$7),"")</f>
        <v/>
      </c>
      <c r="M81" s="46" t="str">
        <f ca="1">IF(AND($B81&gt;0,M$7&gt;0),INDEX(Výskyt[#Data],MATCH($B81,Výskyt[kód-P]),M$7),"")</f>
        <v/>
      </c>
      <c r="N81" s="46" t="str">
        <f ca="1">IF(AND($B81&gt;0,N$7&gt;0),INDEX(Výskyt[#Data],MATCH($B81,Výskyt[kód-P]),N$7),"")</f>
        <v/>
      </c>
      <c r="O81" s="46" t="str">
        <f ca="1">IF(AND($B81&gt;0,O$7&gt;0),INDEX(Výskyt[#Data],MATCH($B81,Výskyt[kód-P]),O$7),"")</f>
        <v/>
      </c>
      <c r="P81" s="46" t="str">
        <f ca="1">IF(AND($B81&gt;0,P$7&gt;0),INDEX(Výskyt[#Data],MATCH($B81,Výskyt[kód-P]),P$7),"")</f>
        <v/>
      </c>
      <c r="Q81" s="46" t="str">
        <f ca="1">IF(AND($B81&gt;0,Q$7&gt;0),INDEX(Výskyt[#Data],MATCH($B81,Výskyt[kód-P]),Q$7),"")</f>
        <v/>
      </c>
      <c r="R81" s="46" t="str">
        <f ca="1">IF(AND($B81&gt;0,R$7&gt;0),INDEX(Výskyt[#Data],MATCH($B81,Výskyt[kód-P]),R$7),"")</f>
        <v/>
      </c>
    </row>
    <row r="82" spans="1:18" ht="12.75" customHeight="1" x14ac:dyDescent="0.4">
      <c r="A82" s="51">
        <v>74</v>
      </c>
      <c r="B82" s="52" t="str">
        <f>IFERROR(INDEX(Výskyt[[poradie]:[kód-P]],MATCH(A82,Výskyt[poradie],0),2),"")</f>
        <v/>
      </c>
      <c r="C82" s="52" t="str">
        <f>IFERROR(INDEX(Cenník[[Kód]:[Názov]],MATCH($B82,Cenník[Kód]),2),"")</f>
        <v/>
      </c>
      <c r="D82" s="46" t="str">
        <f t="shared" ca="1" si="3"/>
        <v/>
      </c>
      <c r="E82" s="53" t="str">
        <f>IFERROR(INDEX(Cenník[[KódN]:[JC]],MATCH($B82,Cenník[KódN]),2),"")</f>
        <v/>
      </c>
      <c r="F82" s="54" t="str">
        <f t="shared" ca="1" si="4"/>
        <v/>
      </c>
      <c r="G82" s="41"/>
      <c r="H82" s="58" t="str">
        <f t="shared" si="5"/>
        <v/>
      </c>
      <c r="I82" s="46" t="str">
        <f ca="1">IF(AND($B82&gt;0,I$7&gt;0),INDEX(Výskyt[#Data],MATCH($B82,Výskyt[kód-P]),I$7),"")</f>
        <v/>
      </c>
      <c r="J82" s="46" t="str">
        <f ca="1">IF(AND($B82&gt;0,J$7&gt;0),INDEX(Výskyt[#Data],MATCH($B82,Výskyt[kód-P]),J$7),"")</f>
        <v/>
      </c>
      <c r="K82" s="46" t="str">
        <f ca="1">IF(AND($B82&gt;0,K$7&gt;0),INDEX(Výskyt[#Data],MATCH($B82,Výskyt[kód-P]),K$7),"")</f>
        <v/>
      </c>
      <c r="L82" s="46" t="str">
        <f ca="1">IF(AND($B82&gt;0,L$7&gt;0),INDEX(Výskyt[#Data],MATCH($B82,Výskyt[kód-P]),L$7),"")</f>
        <v/>
      </c>
      <c r="M82" s="46" t="str">
        <f ca="1">IF(AND($B82&gt;0,M$7&gt;0),INDEX(Výskyt[#Data],MATCH($B82,Výskyt[kód-P]),M$7),"")</f>
        <v/>
      </c>
      <c r="N82" s="46" t="str">
        <f ca="1">IF(AND($B82&gt;0,N$7&gt;0),INDEX(Výskyt[#Data],MATCH($B82,Výskyt[kód-P]),N$7),"")</f>
        <v/>
      </c>
      <c r="O82" s="46" t="str">
        <f ca="1">IF(AND($B82&gt;0,O$7&gt;0),INDEX(Výskyt[#Data],MATCH($B82,Výskyt[kód-P]),O$7),"")</f>
        <v/>
      </c>
      <c r="P82" s="46" t="str">
        <f ca="1">IF(AND($B82&gt;0,P$7&gt;0),INDEX(Výskyt[#Data],MATCH($B82,Výskyt[kód-P]),P$7),"")</f>
        <v/>
      </c>
      <c r="Q82" s="46" t="str">
        <f ca="1">IF(AND($B82&gt;0,Q$7&gt;0),INDEX(Výskyt[#Data],MATCH($B82,Výskyt[kód-P]),Q$7),"")</f>
        <v/>
      </c>
      <c r="R82" s="46" t="str">
        <f ca="1">IF(AND($B82&gt;0,R$7&gt;0),INDEX(Výskyt[#Data],MATCH($B82,Výskyt[kód-P]),R$7),"")</f>
        <v/>
      </c>
    </row>
    <row r="83" spans="1:18" ht="12.75" customHeight="1" x14ac:dyDescent="0.4">
      <c r="A83" s="51">
        <v>75</v>
      </c>
      <c r="B83" s="52" t="str">
        <f>IFERROR(INDEX(Výskyt[[poradie]:[kód-P]],MATCH(A83,Výskyt[poradie],0),2),"")</f>
        <v/>
      </c>
      <c r="C83" s="52" t="str">
        <f>IFERROR(INDEX(Cenník[[Kód]:[Názov]],MATCH($B83,Cenník[Kód]),2),"")</f>
        <v/>
      </c>
      <c r="D83" s="46" t="str">
        <f t="shared" ca="1" si="3"/>
        <v/>
      </c>
      <c r="E83" s="53" t="str">
        <f>IFERROR(INDEX(Cenník[[KódN]:[JC]],MATCH($B83,Cenník[KódN]),2),"")</f>
        <v/>
      </c>
      <c r="F83" s="54" t="str">
        <f t="shared" ca="1" si="4"/>
        <v/>
      </c>
      <c r="G83" s="41"/>
      <c r="H83" s="58" t="str">
        <f t="shared" si="5"/>
        <v/>
      </c>
      <c r="I83" s="46" t="str">
        <f ca="1">IF(AND($B83&gt;0,I$7&gt;0),INDEX(Výskyt[#Data],MATCH($B83,Výskyt[kód-P]),I$7),"")</f>
        <v/>
      </c>
      <c r="J83" s="46" t="str">
        <f ca="1">IF(AND($B83&gt;0,J$7&gt;0),INDEX(Výskyt[#Data],MATCH($B83,Výskyt[kód-P]),J$7),"")</f>
        <v/>
      </c>
      <c r="K83" s="46" t="str">
        <f ca="1">IF(AND($B83&gt;0,K$7&gt;0),INDEX(Výskyt[#Data],MATCH($B83,Výskyt[kód-P]),K$7),"")</f>
        <v/>
      </c>
      <c r="L83" s="46" t="str">
        <f ca="1">IF(AND($B83&gt;0,L$7&gt;0),INDEX(Výskyt[#Data],MATCH($B83,Výskyt[kód-P]),L$7),"")</f>
        <v/>
      </c>
      <c r="M83" s="46" t="str">
        <f ca="1">IF(AND($B83&gt;0,M$7&gt;0),INDEX(Výskyt[#Data],MATCH($B83,Výskyt[kód-P]),M$7),"")</f>
        <v/>
      </c>
      <c r="N83" s="46" t="str">
        <f ca="1">IF(AND($B83&gt;0,N$7&gt;0),INDEX(Výskyt[#Data],MATCH($B83,Výskyt[kód-P]),N$7),"")</f>
        <v/>
      </c>
      <c r="O83" s="46" t="str">
        <f ca="1">IF(AND($B83&gt;0,O$7&gt;0),INDEX(Výskyt[#Data],MATCH($B83,Výskyt[kód-P]),O$7),"")</f>
        <v/>
      </c>
      <c r="P83" s="46" t="str">
        <f ca="1">IF(AND($B83&gt;0,P$7&gt;0),INDEX(Výskyt[#Data],MATCH($B83,Výskyt[kód-P]),P$7),"")</f>
        <v/>
      </c>
      <c r="Q83" s="46" t="str">
        <f ca="1">IF(AND($B83&gt;0,Q$7&gt;0),INDEX(Výskyt[#Data],MATCH($B83,Výskyt[kód-P]),Q$7),"")</f>
        <v/>
      </c>
      <c r="R83" s="46" t="str">
        <f ca="1">IF(AND($B83&gt;0,R$7&gt;0),INDEX(Výskyt[#Data],MATCH($B83,Výskyt[kód-P]),R$7),"")</f>
        <v/>
      </c>
    </row>
    <row r="84" spans="1:18" ht="12.75" customHeight="1" x14ac:dyDescent="0.4">
      <c r="A84" s="51">
        <v>76</v>
      </c>
      <c r="B84" s="52" t="str">
        <f>IFERROR(INDEX(Výskyt[[poradie]:[kód-P]],MATCH(A84,Výskyt[poradie],0),2),"")</f>
        <v/>
      </c>
      <c r="C84" s="52" t="str">
        <f>IFERROR(INDEX(Cenník[[Kód]:[Názov]],MATCH($B84,Cenník[Kód]),2),"")</f>
        <v/>
      </c>
      <c r="D84" s="46" t="str">
        <f t="shared" ca="1" si="3"/>
        <v/>
      </c>
      <c r="E84" s="53" t="str">
        <f>IFERROR(INDEX(Cenník[[KódN]:[JC]],MATCH($B84,Cenník[KódN]),2),"")</f>
        <v/>
      </c>
      <c r="F84" s="54" t="str">
        <f t="shared" ca="1" si="4"/>
        <v/>
      </c>
      <c r="G84" s="41"/>
      <c r="H84" s="58" t="str">
        <f t="shared" si="5"/>
        <v/>
      </c>
      <c r="I84" s="46" t="str">
        <f ca="1">IF(AND($B84&gt;0,I$7&gt;0),INDEX(Výskyt[#Data],MATCH($B84,Výskyt[kód-P]),I$7),"")</f>
        <v/>
      </c>
      <c r="J84" s="46" t="str">
        <f ca="1">IF(AND($B84&gt;0,J$7&gt;0),INDEX(Výskyt[#Data],MATCH($B84,Výskyt[kód-P]),J$7),"")</f>
        <v/>
      </c>
      <c r="K84" s="46" t="str">
        <f ca="1">IF(AND($B84&gt;0,K$7&gt;0),INDEX(Výskyt[#Data],MATCH($B84,Výskyt[kód-P]),K$7),"")</f>
        <v/>
      </c>
      <c r="L84" s="46" t="str">
        <f ca="1">IF(AND($B84&gt;0,L$7&gt;0),INDEX(Výskyt[#Data],MATCH($B84,Výskyt[kód-P]),L$7),"")</f>
        <v/>
      </c>
      <c r="M84" s="46" t="str">
        <f ca="1">IF(AND($B84&gt;0,M$7&gt;0),INDEX(Výskyt[#Data],MATCH($B84,Výskyt[kód-P]),M$7),"")</f>
        <v/>
      </c>
      <c r="N84" s="46" t="str">
        <f ca="1">IF(AND($B84&gt;0,N$7&gt;0),INDEX(Výskyt[#Data],MATCH($B84,Výskyt[kód-P]),N$7),"")</f>
        <v/>
      </c>
      <c r="O84" s="46" t="str">
        <f ca="1">IF(AND($B84&gt;0,O$7&gt;0),INDEX(Výskyt[#Data],MATCH($B84,Výskyt[kód-P]),O$7),"")</f>
        <v/>
      </c>
      <c r="P84" s="46" t="str">
        <f ca="1">IF(AND($B84&gt;0,P$7&gt;0),INDEX(Výskyt[#Data],MATCH($B84,Výskyt[kód-P]),P$7),"")</f>
        <v/>
      </c>
      <c r="Q84" s="46" t="str">
        <f ca="1">IF(AND($B84&gt;0,Q$7&gt;0),INDEX(Výskyt[#Data],MATCH($B84,Výskyt[kód-P]),Q$7),"")</f>
        <v/>
      </c>
      <c r="R84" s="46" t="str">
        <f ca="1">IF(AND($B84&gt;0,R$7&gt;0),INDEX(Výskyt[#Data],MATCH($B84,Výskyt[kód-P]),R$7),"")</f>
        <v/>
      </c>
    </row>
    <row r="85" spans="1:18" ht="12.75" customHeight="1" x14ac:dyDescent="0.4">
      <c r="A85" s="51">
        <v>77</v>
      </c>
      <c r="B85" s="52" t="str">
        <f>IFERROR(INDEX(Výskyt[[poradie]:[kód-P]],MATCH(A85,Výskyt[poradie],0),2),"")</f>
        <v/>
      </c>
      <c r="C85" s="52" t="str">
        <f>IFERROR(INDEX(Cenník[[Kód]:[Názov]],MATCH($B85,Cenník[Kód]),2),"")</f>
        <v/>
      </c>
      <c r="D85" s="46" t="str">
        <f t="shared" ca="1" si="3"/>
        <v/>
      </c>
      <c r="E85" s="53" t="str">
        <f>IFERROR(INDEX(Cenník[[KódN]:[JC]],MATCH($B85,Cenník[KódN]),2),"")</f>
        <v/>
      </c>
      <c r="F85" s="54" t="str">
        <f t="shared" ca="1" si="4"/>
        <v/>
      </c>
      <c r="G85" s="41"/>
      <c r="H85" s="58" t="str">
        <f t="shared" si="5"/>
        <v/>
      </c>
      <c r="I85" s="46" t="str">
        <f ca="1">IF(AND($B85&gt;0,I$7&gt;0),INDEX(Výskyt[#Data],MATCH($B85,Výskyt[kód-P]),I$7),"")</f>
        <v/>
      </c>
      <c r="J85" s="46" t="str">
        <f ca="1">IF(AND($B85&gt;0,J$7&gt;0),INDEX(Výskyt[#Data],MATCH($B85,Výskyt[kód-P]),J$7),"")</f>
        <v/>
      </c>
      <c r="K85" s="46" t="str">
        <f ca="1">IF(AND($B85&gt;0,K$7&gt;0),INDEX(Výskyt[#Data],MATCH($B85,Výskyt[kód-P]),K$7),"")</f>
        <v/>
      </c>
      <c r="L85" s="46" t="str">
        <f ca="1">IF(AND($B85&gt;0,L$7&gt;0),INDEX(Výskyt[#Data],MATCH($B85,Výskyt[kód-P]),L$7),"")</f>
        <v/>
      </c>
      <c r="M85" s="46" t="str">
        <f ca="1">IF(AND($B85&gt;0,M$7&gt;0),INDEX(Výskyt[#Data],MATCH($B85,Výskyt[kód-P]),M$7),"")</f>
        <v/>
      </c>
      <c r="N85" s="46" t="str">
        <f ca="1">IF(AND($B85&gt;0,N$7&gt;0),INDEX(Výskyt[#Data],MATCH($B85,Výskyt[kód-P]),N$7),"")</f>
        <v/>
      </c>
      <c r="O85" s="46" t="str">
        <f ca="1">IF(AND($B85&gt;0,O$7&gt;0),INDEX(Výskyt[#Data],MATCH($B85,Výskyt[kód-P]),O$7),"")</f>
        <v/>
      </c>
      <c r="P85" s="46" t="str">
        <f ca="1">IF(AND($B85&gt;0,P$7&gt;0),INDEX(Výskyt[#Data],MATCH($B85,Výskyt[kód-P]),P$7),"")</f>
        <v/>
      </c>
      <c r="Q85" s="46" t="str">
        <f ca="1">IF(AND($B85&gt;0,Q$7&gt;0),INDEX(Výskyt[#Data],MATCH($B85,Výskyt[kód-P]),Q$7),"")</f>
        <v/>
      </c>
      <c r="R85" s="46" t="str">
        <f ca="1">IF(AND($B85&gt;0,R$7&gt;0),INDEX(Výskyt[#Data],MATCH($B85,Výskyt[kód-P]),R$7),"")</f>
        <v/>
      </c>
    </row>
    <row r="86" spans="1:18" ht="12.75" customHeight="1" x14ac:dyDescent="0.4">
      <c r="A86" s="51">
        <v>78</v>
      </c>
      <c r="B86" s="52" t="str">
        <f>IFERROR(INDEX(Výskyt[[poradie]:[kód-P]],MATCH(A86,Výskyt[poradie],0),2),"")</f>
        <v/>
      </c>
      <c r="C86" s="52" t="str">
        <f>IFERROR(INDEX(Cenník[[Kód]:[Názov]],MATCH($B86,Cenník[Kód]),2),"")</f>
        <v/>
      </c>
      <c r="D86" s="46" t="str">
        <f t="shared" ca="1" si="3"/>
        <v/>
      </c>
      <c r="E86" s="53" t="str">
        <f>IFERROR(INDEX(Cenník[[KódN]:[JC]],MATCH($B86,Cenník[KódN]),2),"")</f>
        <v/>
      </c>
      <c r="F86" s="54" t="str">
        <f t="shared" ca="1" si="4"/>
        <v/>
      </c>
      <c r="G86" s="41"/>
      <c r="H86" s="58" t="str">
        <f t="shared" si="5"/>
        <v/>
      </c>
      <c r="I86" s="46" t="str">
        <f ca="1">IF(AND($B86&gt;0,I$7&gt;0),INDEX(Výskyt[#Data],MATCH($B86,Výskyt[kód-P]),I$7),"")</f>
        <v/>
      </c>
      <c r="J86" s="46" t="str">
        <f ca="1">IF(AND($B86&gt;0,J$7&gt;0),INDEX(Výskyt[#Data],MATCH($B86,Výskyt[kód-P]),J$7),"")</f>
        <v/>
      </c>
      <c r="K86" s="46" t="str">
        <f ca="1">IF(AND($B86&gt;0,K$7&gt;0),INDEX(Výskyt[#Data],MATCH($B86,Výskyt[kód-P]),K$7),"")</f>
        <v/>
      </c>
      <c r="L86" s="46" t="str">
        <f ca="1">IF(AND($B86&gt;0,L$7&gt;0),INDEX(Výskyt[#Data],MATCH($B86,Výskyt[kód-P]),L$7),"")</f>
        <v/>
      </c>
      <c r="M86" s="46" t="str">
        <f ca="1">IF(AND($B86&gt;0,M$7&gt;0),INDEX(Výskyt[#Data],MATCH($B86,Výskyt[kód-P]),M$7),"")</f>
        <v/>
      </c>
      <c r="N86" s="46" t="str">
        <f ca="1">IF(AND($B86&gt;0,N$7&gt;0),INDEX(Výskyt[#Data],MATCH($B86,Výskyt[kód-P]),N$7),"")</f>
        <v/>
      </c>
      <c r="O86" s="46" t="str">
        <f ca="1">IF(AND($B86&gt;0,O$7&gt;0),INDEX(Výskyt[#Data],MATCH($B86,Výskyt[kód-P]),O$7),"")</f>
        <v/>
      </c>
      <c r="P86" s="46" t="str">
        <f ca="1">IF(AND($B86&gt;0,P$7&gt;0),INDEX(Výskyt[#Data],MATCH($B86,Výskyt[kód-P]),P$7),"")</f>
        <v/>
      </c>
      <c r="Q86" s="46" t="str">
        <f ca="1">IF(AND($B86&gt;0,Q$7&gt;0),INDEX(Výskyt[#Data],MATCH($B86,Výskyt[kód-P]),Q$7),"")</f>
        <v/>
      </c>
      <c r="R86" s="46" t="str">
        <f ca="1">IF(AND($B86&gt;0,R$7&gt;0),INDEX(Výskyt[#Data],MATCH($B86,Výskyt[kód-P]),R$7),"")</f>
        <v/>
      </c>
    </row>
    <row r="87" spans="1:18" ht="12.75" customHeight="1" x14ac:dyDescent="0.4">
      <c r="A87" s="51">
        <v>79</v>
      </c>
      <c r="B87" s="52" t="str">
        <f>IFERROR(INDEX(Výskyt[[poradie]:[kód-P]],MATCH(A87,Výskyt[poradie],0),2),"")</f>
        <v/>
      </c>
      <c r="C87" s="52" t="str">
        <f>IFERROR(INDEX(Cenník[[Kód]:[Názov]],MATCH($B87,Cenník[Kód]),2),"")</f>
        <v/>
      </c>
      <c r="D87" s="46" t="str">
        <f t="shared" ca="1" si="3"/>
        <v/>
      </c>
      <c r="E87" s="53" t="str">
        <f>IFERROR(INDEX(Cenník[[KódN]:[JC]],MATCH($B87,Cenník[KódN]),2),"")</f>
        <v/>
      </c>
      <c r="F87" s="54" t="str">
        <f t="shared" ca="1" si="4"/>
        <v/>
      </c>
      <c r="G87" s="41"/>
      <c r="H87" s="58" t="str">
        <f t="shared" si="5"/>
        <v/>
      </c>
      <c r="I87" s="46" t="str">
        <f ca="1">IF(AND($B87&gt;0,I$7&gt;0),INDEX(Výskyt[#Data],MATCH($B87,Výskyt[kód-P]),I$7),"")</f>
        <v/>
      </c>
      <c r="J87" s="46" t="str">
        <f ca="1">IF(AND($B87&gt;0,J$7&gt;0),INDEX(Výskyt[#Data],MATCH($B87,Výskyt[kód-P]),J$7),"")</f>
        <v/>
      </c>
      <c r="K87" s="46" t="str">
        <f ca="1">IF(AND($B87&gt;0,K$7&gt;0),INDEX(Výskyt[#Data],MATCH($B87,Výskyt[kód-P]),K$7),"")</f>
        <v/>
      </c>
      <c r="L87" s="46" t="str">
        <f ca="1">IF(AND($B87&gt;0,L$7&gt;0),INDEX(Výskyt[#Data],MATCH($B87,Výskyt[kód-P]),L$7),"")</f>
        <v/>
      </c>
      <c r="M87" s="46" t="str">
        <f ca="1">IF(AND($B87&gt;0,M$7&gt;0),INDEX(Výskyt[#Data],MATCH($B87,Výskyt[kód-P]),M$7),"")</f>
        <v/>
      </c>
      <c r="N87" s="46" t="str">
        <f ca="1">IF(AND($B87&gt;0,N$7&gt;0),INDEX(Výskyt[#Data],MATCH($B87,Výskyt[kód-P]),N$7),"")</f>
        <v/>
      </c>
      <c r="O87" s="46" t="str">
        <f ca="1">IF(AND($B87&gt;0,O$7&gt;0),INDEX(Výskyt[#Data],MATCH($B87,Výskyt[kód-P]),O$7),"")</f>
        <v/>
      </c>
      <c r="P87" s="46" t="str">
        <f ca="1">IF(AND($B87&gt;0,P$7&gt;0),INDEX(Výskyt[#Data],MATCH($B87,Výskyt[kód-P]),P$7),"")</f>
        <v/>
      </c>
      <c r="Q87" s="46" t="str">
        <f ca="1">IF(AND($B87&gt;0,Q$7&gt;0),INDEX(Výskyt[#Data],MATCH($B87,Výskyt[kód-P]),Q$7),"")</f>
        <v/>
      </c>
      <c r="R87" s="46" t="str">
        <f ca="1">IF(AND($B87&gt;0,R$7&gt;0),INDEX(Výskyt[#Data],MATCH($B87,Výskyt[kód-P]),R$7),"")</f>
        <v/>
      </c>
    </row>
    <row r="88" spans="1:18" ht="12.75" customHeight="1" x14ac:dyDescent="0.4">
      <c r="A88" s="51">
        <v>80</v>
      </c>
      <c r="B88" s="52" t="str">
        <f>IFERROR(INDEX(Výskyt[[poradie]:[kód-P]],MATCH(A88,Výskyt[poradie],0),2),"")</f>
        <v/>
      </c>
      <c r="C88" s="52" t="str">
        <f>IFERROR(INDEX(Cenník[[Kód]:[Názov]],MATCH($B88,Cenník[Kód]),2),"")</f>
        <v/>
      </c>
      <c r="D88" s="46" t="str">
        <f t="shared" ca="1" si="3"/>
        <v/>
      </c>
      <c r="E88" s="53" t="str">
        <f>IFERROR(INDEX(Cenník[[KódN]:[JC]],MATCH($B88,Cenník[KódN]),2),"")</f>
        <v/>
      </c>
      <c r="F88" s="54" t="str">
        <f t="shared" ca="1" si="4"/>
        <v/>
      </c>
      <c r="G88" s="41"/>
      <c r="H88" s="58" t="str">
        <f t="shared" si="5"/>
        <v/>
      </c>
      <c r="I88" s="46" t="str">
        <f ca="1">IF(AND($B88&gt;0,I$7&gt;0),INDEX(Výskyt[#Data],MATCH($B88,Výskyt[kód-P]),I$7),"")</f>
        <v/>
      </c>
      <c r="J88" s="46" t="str">
        <f ca="1">IF(AND($B88&gt;0,J$7&gt;0),INDEX(Výskyt[#Data],MATCH($B88,Výskyt[kód-P]),J$7),"")</f>
        <v/>
      </c>
      <c r="K88" s="46" t="str">
        <f ca="1">IF(AND($B88&gt;0,K$7&gt;0),INDEX(Výskyt[#Data],MATCH($B88,Výskyt[kód-P]),K$7),"")</f>
        <v/>
      </c>
      <c r="L88" s="46" t="str">
        <f ca="1">IF(AND($B88&gt;0,L$7&gt;0),INDEX(Výskyt[#Data],MATCH($B88,Výskyt[kód-P]),L$7),"")</f>
        <v/>
      </c>
      <c r="M88" s="46" t="str">
        <f ca="1">IF(AND($B88&gt;0,M$7&gt;0),INDEX(Výskyt[#Data],MATCH($B88,Výskyt[kód-P]),M$7),"")</f>
        <v/>
      </c>
      <c r="N88" s="46" t="str">
        <f ca="1">IF(AND($B88&gt;0,N$7&gt;0),INDEX(Výskyt[#Data],MATCH($B88,Výskyt[kód-P]),N$7),"")</f>
        <v/>
      </c>
      <c r="O88" s="46" t="str">
        <f ca="1">IF(AND($B88&gt;0,O$7&gt;0),INDEX(Výskyt[#Data],MATCH($B88,Výskyt[kód-P]),O$7),"")</f>
        <v/>
      </c>
      <c r="P88" s="46" t="str">
        <f ca="1">IF(AND($B88&gt;0,P$7&gt;0),INDEX(Výskyt[#Data],MATCH($B88,Výskyt[kód-P]),P$7),"")</f>
        <v/>
      </c>
      <c r="Q88" s="46" t="str">
        <f ca="1">IF(AND($B88&gt;0,Q$7&gt;0),INDEX(Výskyt[#Data],MATCH($B88,Výskyt[kód-P]),Q$7),"")</f>
        <v/>
      </c>
      <c r="R88" s="46" t="str">
        <f ca="1">IF(AND($B88&gt;0,R$7&gt;0),INDEX(Výskyt[#Data],MATCH($B88,Výskyt[kód-P]),R$7),"")</f>
        <v/>
      </c>
    </row>
    <row r="89" spans="1:18" ht="12.75" customHeight="1" x14ac:dyDescent="0.4">
      <c r="A89" s="51">
        <v>81</v>
      </c>
      <c r="B89" s="52" t="str">
        <f>IFERROR(INDEX(Výskyt[[poradie]:[kód-P]],MATCH(A89,Výskyt[poradie],0),2),"")</f>
        <v/>
      </c>
      <c r="C89" s="52" t="str">
        <f>IFERROR(INDEX(Cenník[[Kód]:[Názov]],MATCH($B89,Cenník[Kód]),2),"")</f>
        <v/>
      </c>
      <c r="D89" s="46" t="str">
        <f t="shared" ca="1" si="3"/>
        <v/>
      </c>
      <c r="E89" s="53" t="str">
        <f>IFERROR(INDEX(Cenník[[KódN]:[JC]],MATCH($B89,Cenník[KódN]),2),"")</f>
        <v/>
      </c>
      <c r="F89" s="54" t="str">
        <f t="shared" ca="1" si="4"/>
        <v/>
      </c>
      <c r="G89" s="41"/>
      <c r="H89" s="58" t="str">
        <f t="shared" si="5"/>
        <v/>
      </c>
      <c r="I89" s="46" t="str">
        <f ca="1">IF(AND($B89&gt;0,I$7&gt;0),INDEX(Výskyt[#Data],MATCH($B89,Výskyt[kód-P]),I$7),"")</f>
        <v/>
      </c>
      <c r="J89" s="46" t="str">
        <f ca="1">IF(AND($B89&gt;0,J$7&gt;0),INDEX(Výskyt[#Data],MATCH($B89,Výskyt[kód-P]),J$7),"")</f>
        <v/>
      </c>
      <c r="K89" s="46" t="str">
        <f ca="1">IF(AND($B89&gt;0,K$7&gt;0),INDEX(Výskyt[#Data],MATCH($B89,Výskyt[kód-P]),K$7),"")</f>
        <v/>
      </c>
      <c r="L89" s="46" t="str">
        <f ca="1">IF(AND($B89&gt;0,L$7&gt;0),INDEX(Výskyt[#Data],MATCH($B89,Výskyt[kód-P]),L$7),"")</f>
        <v/>
      </c>
      <c r="M89" s="46" t="str">
        <f ca="1">IF(AND($B89&gt;0,M$7&gt;0),INDEX(Výskyt[#Data],MATCH($B89,Výskyt[kód-P]),M$7),"")</f>
        <v/>
      </c>
      <c r="N89" s="46" t="str">
        <f ca="1">IF(AND($B89&gt;0,N$7&gt;0),INDEX(Výskyt[#Data],MATCH($B89,Výskyt[kód-P]),N$7),"")</f>
        <v/>
      </c>
      <c r="O89" s="46" t="str">
        <f ca="1">IF(AND($B89&gt;0,O$7&gt;0),INDEX(Výskyt[#Data],MATCH($B89,Výskyt[kód-P]),O$7),"")</f>
        <v/>
      </c>
      <c r="P89" s="46" t="str">
        <f ca="1">IF(AND($B89&gt;0,P$7&gt;0),INDEX(Výskyt[#Data],MATCH($B89,Výskyt[kód-P]),P$7),"")</f>
        <v/>
      </c>
      <c r="Q89" s="46" t="str">
        <f ca="1">IF(AND($B89&gt;0,Q$7&gt;0),INDEX(Výskyt[#Data],MATCH($B89,Výskyt[kód-P]),Q$7),"")</f>
        <v/>
      </c>
      <c r="R89" s="46" t="str">
        <f ca="1">IF(AND($B89&gt;0,R$7&gt;0),INDEX(Výskyt[#Data],MATCH($B89,Výskyt[kód-P]),R$7),"")</f>
        <v/>
      </c>
    </row>
    <row r="90" spans="1:18" ht="12.75" customHeight="1" x14ac:dyDescent="0.4">
      <c r="A90" s="51">
        <v>82</v>
      </c>
      <c r="B90" s="52" t="str">
        <f>IFERROR(INDEX(Výskyt[[poradie]:[kód-P]],MATCH(A90,Výskyt[poradie],0),2),"")</f>
        <v/>
      </c>
      <c r="C90" s="52" t="str">
        <f>IFERROR(INDEX(Cenník[[Kód]:[Názov]],MATCH($B90,Cenník[Kód]),2),"")</f>
        <v/>
      </c>
      <c r="D90" s="46" t="str">
        <f t="shared" ca="1" si="3"/>
        <v/>
      </c>
      <c r="E90" s="53" t="str">
        <f>IFERROR(INDEX(Cenník[[KódN]:[JC]],MATCH($B90,Cenník[KódN]),2),"")</f>
        <v/>
      </c>
      <c r="F90" s="54" t="str">
        <f t="shared" ca="1" si="4"/>
        <v/>
      </c>
      <c r="G90" s="41"/>
      <c r="H90" s="58" t="str">
        <f t="shared" si="5"/>
        <v/>
      </c>
      <c r="I90" s="46" t="str">
        <f ca="1">IF(AND($B90&gt;0,I$7&gt;0),INDEX(Výskyt[#Data],MATCH($B90,Výskyt[kód-P]),I$7),"")</f>
        <v/>
      </c>
      <c r="J90" s="46" t="str">
        <f ca="1">IF(AND($B90&gt;0,J$7&gt;0),INDEX(Výskyt[#Data],MATCH($B90,Výskyt[kód-P]),J$7),"")</f>
        <v/>
      </c>
      <c r="K90" s="46" t="str">
        <f ca="1">IF(AND($B90&gt;0,K$7&gt;0),INDEX(Výskyt[#Data],MATCH($B90,Výskyt[kód-P]),K$7),"")</f>
        <v/>
      </c>
      <c r="L90" s="46" t="str">
        <f ca="1">IF(AND($B90&gt;0,L$7&gt;0),INDEX(Výskyt[#Data],MATCH($B90,Výskyt[kód-P]),L$7),"")</f>
        <v/>
      </c>
      <c r="M90" s="46" t="str">
        <f ca="1">IF(AND($B90&gt;0,M$7&gt;0),INDEX(Výskyt[#Data],MATCH($B90,Výskyt[kód-P]),M$7),"")</f>
        <v/>
      </c>
      <c r="N90" s="46" t="str">
        <f ca="1">IF(AND($B90&gt;0,N$7&gt;0),INDEX(Výskyt[#Data],MATCH($B90,Výskyt[kód-P]),N$7),"")</f>
        <v/>
      </c>
      <c r="O90" s="46" t="str">
        <f ca="1">IF(AND($B90&gt;0,O$7&gt;0),INDEX(Výskyt[#Data],MATCH($B90,Výskyt[kód-P]),O$7),"")</f>
        <v/>
      </c>
      <c r="P90" s="46" t="str">
        <f ca="1">IF(AND($B90&gt;0,P$7&gt;0),INDEX(Výskyt[#Data],MATCH($B90,Výskyt[kód-P]),P$7),"")</f>
        <v/>
      </c>
      <c r="Q90" s="46" t="str">
        <f ca="1">IF(AND($B90&gt;0,Q$7&gt;0),INDEX(Výskyt[#Data],MATCH($B90,Výskyt[kód-P]),Q$7),"")</f>
        <v/>
      </c>
      <c r="R90" s="46" t="str">
        <f ca="1">IF(AND($B90&gt;0,R$7&gt;0),INDEX(Výskyt[#Data],MATCH($B90,Výskyt[kód-P]),R$7),"")</f>
        <v/>
      </c>
    </row>
    <row r="91" spans="1:18" ht="12.75" customHeight="1" x14ac:dyDescent="0.4">
      <c r="A91" s="51">
        <v>83</v>
      </c>
      <c r="B91" s="52" t="str">
        <f>IFERROR(INDEX(Výskyt[[poradie]:[kód-P]],MATCH(A91,Výskyt[poradie],0),2),"")</f>
        <v/>
      </c>
      <c r="C91" s="52" t="str">
        <f>IFERROR(INDEX(Cenník[[Kód]:[Názov]],MATCH($B91,Cenník[Kód]),2),"")</f>
        <v/>
      </c>
      <c r="D91" s="46" t="str">
        <f t="shared" ca="1" si="3"/>
        <v/>
      </c>
      <c r="E91" s="53" t="str">
        <f>IFERROR(INDEX(Cenník[[KódN]:[JC]],MATCH($B91,Cenník[KódN]),2),"")</f>
        <v/>
      </c>
      <c r="F91" s="54" t="str">
        <f t="shared" ca="1" si="4"/>
        <v/>
      </c>
      <c r="G91" s="41"/>
      <c r="H91" s="58" t="str">
        <f t="shared" si="5"/>
        <v/>
      </c>
      <c r="I91" s="46" t="str">
        <f ca="1">IF(AND($B91&gt;0,I$7&gt;0),INDEX(Výskyt[#Data],MATCH($B91,Výskyt[kód-P]),I$7),"")</f>
        <v/>
      </c>
      <c r="J91" s="46" t="str">
        <f ca="1">IF(AND($B91&gt;0,J$7&gt;0),INDEX(Výskyt[#Data],MATCH($B91,Výskyt[kód-P]),J$7),"")</f>
        <v/>
      </c>
      <c r="K91" s="46" t="str">
        <f ca="1">IF(AND($B91&gt;0,K$7&gt;0),INDEX(Výskyt[#Data],MATCH($B91,Výskyt[kód-P]),K$7),"")</f>
        <v/>
      </c>
      <c r="L91" s="46" t="str">
        <f ca="1">IF(AND($B91&gt;0,L$7&gt;0),INDEX(Výskyt[#Data],MATCH($B91,Výskyt[kód-P]),L$7),"")</f>
        <v/>
      </c>
      <c r="M91" s="46" t="str">
        <f ca="1">IF(AND($B91&gt;0,M$7&gt;0),INDEX(Výskyt[#Data],MATCH($B91,Výskyt[kód-P]),M$7),"")</f>
        <v/>
      </c>
      <c r="N91" s="46" t="str">
        <f ca="1">IF(AND($B91&gt;0,N$7&gt;0),INDEX(Výskyt[#Data],MATCH($B91,Výskyt[kód-P]),N$7),"")</f>
        <v/>
      </c>
      <c r="O91" s="46" t="str">
        <f ca="1">IF(AND($B91&gt;0,O$7&gt;0),INDEX(Výskyt[#Data],MATCH($B91,Výskyt[kód-P]),O$7),"")</f>
        <v/>
      </c>
      <c r="P91" s="46" t="str">
        <f ca="1">IF(AND($B91&gt;0,P$7&gt;0),INDEX(Výskyt[#Data],MATCH($B91,Výskyt[kód-P]),P$7),"")</f>
        <v/>
      </c>
      <c r="Q91" s="46" t="str">
        <f ca="1">IF(AND($B91&gt;0,Q$7&gt;0),INDEX(Výskyt[#Data],MATCH($B91,Výskyt[kód-P]),Q$7),"")</f>
        <v/>
      </c>
      <c r="R91" s="46" t="str">
        <f ca="1">IF(AND($B91&gt;0,R$7&gt;0),INDEX(Výskyt[#Data],MATCH($B91,Výskyt[kód-P]),R$7),"")</f>
        <v/>
      </c>
    </row>
    <row r="92" spans="1:18" ht="12.75" customHeight="1" x14ac:dyDescent="0.4">
      <c r="A92" s="51">
        <v>84</v>
      </c>
      <c r="B92" s="52" t="str">
        <f>IFERROR(INDEX(Výskyt[[poradie]:[kód-P]],MATCH(A92,Výskyt[poradie],0),2),"")</f>
        <v/>
      </c>
      <c r="C92" s="52" t="str">
        <f>IFERROR(INDEX(Cenník[[Kód]:[Názov]],MATCH($B92,Cenník[Kód]),2),"")</f>
        <v/>
      </c>
      <c r="D92" s="46" t="str">
        <f t="shared" ca="1" si="3"/>
        <v/>
      </c>
      <c r="E92" s="53" t="str">
        <f>IFERROR(INDEX(Cenník[[KódN]:[JC]],MATCH($B92,Cenník[KódN]),2),"")</f>
        <v/>
      </c>
      <c r="F92" s="54" t="str">
        <f t="shared" ca="1" si="4"/>
        <v/>
      </c>
      <c r="G92" s="41"/>
      <c r="H92" s="58" t="str">
        <f t="shared" si="5"/>
        <v/>
      </c>
      <c r="I92" s="46" t="str">
        <f ca="1">IF(AND($B92&gt;0,I$7&gt;0),INDEX(Výskyt[#Data],MATCH($B92,Výskyt[kód-P]),I$7),"")</f>
        <v/>
      </c>
      <c r="J92" s="46" t="str">
        <f ca="1">IF(AND($B92&gt;0,J$7&gt;0),INDEX(Výskyt[#Data],MATCH($B92,Výskyt[kód-P]),J$7),"")</f>
        <v/>
      </c>
      <c r="K92" s="46" t="str">
        <f ca="1">IF(AND($B92&gt;0,K$7&gt;0),INDEX(Výskyt[#Data],MATCH($B92,Výskyt[kód-P]),K$7),"")</f>
        <v/>
      </c>
      <c r="L92" s="46" t="str">
        <f ca="1">IF(AND($B92&gt;0,L$7&gt;0),INDEX(Výskyt[#Data],MATCH($B92,Výskyt[kód-P]),L$7),"")</f>
        <v/>
      </c>
      <c r="M92" s="46" t="str">
        <f ca="1">IF(AND($B92&gt;0,M$7&gt;0),INDEX(Výskyt[#Data],MATCH($B92,Výskyt[kód-P]),M$7),"")</f>
        <v/>
      </c>
      <c r="N92" s="46" t="str">
        <f ca="1">IF(AND($B92&gt;0,N$7&gt;0),INDEX(Výskyt[#Data],MATCH($B92,Výskyt[kód-P]),N$7),"")</f>
        <v/>
      </c>
      <c r="O92" s="46" t="str">
        <f ca="1">IF(AND($B92&gt;0,O$7&gt;0),INDEX(Výskyt[#Data],MATCH($B92,Výskyt[kód-P]),O$7),"")</f>
        <v/>
      </c>
      <c r="P92" s="46" t="str">
        <f ca="1">IF(AND($B92&gt;0,P$7&gt;0),INDEX(Výskyt[#Data],MATCH($B92,Výskyt[kód-P]),P$7),"")</f>
        <v/>
      </c>
      <c r="Q92" s="46" t="str">
        <f ca="1">IF(AND($B92&gt;0,Q$7&gt;0),INDEX(Výskyt[#Data],MATCH($B92,Výskyt[kód-P]),Q$7),"")</f>
        <v/>
      </c>
      <c r="R92" s="46" t="str">
        <f ca="1">IF(AND($B92&gt;0,R$7&gt;0),INDEX(Výskyt[#Data],MATCH($B92,Výskyt[kód-P]),R$7),"")</f>
        <v/>
      </c>
    </row>
    <row r="93" spans="1:18" ht="12.75" customHeight="1" x14ac:dyDescent="0.4">
      <c r="A93" s="51">
        <v>85</v>
      </c>
      <c r="B93" s="52" t="str">
        <f>IFERROR(INDEX(Výskyt[[poradie]:[kód-P]],MATCH(A93,Výskyt[poradie],0),2),"")</f>
        <v/>
      </c>
      <c r="C93" s="52" t="str">
        <f>IFERROR(INDEX(Cenník[[Kód]:[Názov]],MATCH($B93,Cenník[Kód]),2),"")</f>
        <v/>
      </c>
      <c r="D93" s="46" t="str">
        <f t="shared" ca="1" si="3"/>
        <v/>
      </c>
      <c r="E93" s="53" t="str">
        <f>IFERROR(INDEX(Cenník[[KódN]:[JC]],MATCH($B93,Cenník[KódN]),2),"")</f>
        <v/>
      </c>
      <c r="F93" s="54" t="str">
        <f t="shared" ca="1" si="4"/>
        <v/>
      </c>
      <c r="G93" s="41"/>
      <c r="H93" s="58" t="str">
        <f t="shared" si="5"/>
        <v/>
      </c>
      <c r="I93" s="46" t="str">
        <f ca="1">IF(AND($B93&gt;0,I$7&gt;0),INDEX(Výskyt[#Data],MATCH($B93,Výskyt[kód-P]),I$7),"")</f>
        <v/>
      </c>
      <c r="J93" s="46" t="str">
        <f ca="1">IF(AND($B93&gt;0,J$7&gt;0),INDEX(Výskyt[#Data],MATCH($B93,Výskyt[kód-P]),J$7),"")</f>
        <v/>
      </c>
      <c r="K93" s="46" t="str">
        <f ca="1">IF(AND($B93&gt;0,K$7&gt;0),INDEX(Výskyt[#Data],MATCH($B93,Výskyt[kód-P]),K$7),"")</f>
        <v/>
      </c>
      <c r="L93" s="46" t="str">
        <f ca="1">IF(AND($B93&gt;0,L$7&gt;0),INDEX(Výskyt[#Data],MATCH($B93,Výskyt[kód-P]),L$7),"")</f>
        <v/>
      </c>
      <c r="M93" s="46" t="str">
        <f ca="1">IF(AND($B93&gt;0,M$7&gt;0),INDEX(Výskyt[#Data],MATCH($B93,Výskyt[kód-P]),M$7),"")</f>
        <v/>
      </c>
      <c r="N93" s="46" t="str">
        <f ca="1">IF(AND($B93&gt;0,N$7&gt;0),INDEX(Výskyt[#Data],MATCH($B93,Výskyt[kód-P]),N$7),"")</f>
        <v/>
      </c>
      <c r="O93" s="46" t="str">
        <f ca="1">IF(AND($B93&gt;0,O$7&gt;0),INDEX(Výskyt[#Data],MATCH($B93,Výskyt[kód-P]),O$7),"")</f>
        <v/>
      </c>
      <c r="P93" s="46" t="str">
        <f ca="1">IF(AND($B93&gt;0,P$7&gt;0),INDEX(Výskyt[#Data],MATCH($B93,Výskyt[kód-P]),P$7),"")</f>
        <v/>
      </c>
      <c r="Q93" s="46" t="str">
        <f ca="1">IF(AND($B93&gt;0,Q$7&gt;0),INDEX(Výskyt[#Data],MATCH($B93,Výskyt[kód-P]),Q$7),"")</f>
        <v/>
      </c>
      <c r="R93" s="46" t="str">
        <f ca="1">IF(AND($B93&gt;0,R$7&gt;0),INDEX(Výskyt[#Data],MATCH($B93,Výskyt[kód-P]),R$7),"")</f>
        <v/>
      </c>
    </row>
    <row r="94" spans="1:18" ht="12.75" customHeight="1" x14ac:dyDescent="0.4">
      <c r="A94" s="51">
        <v>86</v>
      </c>
      <c r="B94" s="52" t="str">
        <f>IFERROR(INDEX(Výskyt[[poradie]:[kód-P]],MATCH(A94,Výskyt[poradie],0),2),"")</f>
        <v/>
      </c>
      <c r="C94" s="52" t="str">
        <f>IFERROR(INDEX(Cenník[[Kód]:[Názov]],MATCH($B94,Cenník[Kód]),2),"")</f>
        <v/>
      </c>
      <c r="D94" s="46" t="str">
        <f t="shared" ca="1" si="3"/>
        <v/>
      </c>
      <c r="E94" s="53" t="str">
        <f>IFERROR(INDEX(Cenník[[KódN]:[JC]],MATCH($B94,Cenník[KódN]),2),"")</f>
        <v/>
      </c>
      <c r="F94" s="54" t="str">
        <f t="shared" ca="1" si="4"/>
        <v/>
      </c>
      <c r="G94" s="41"/>
      <c r="H94" s="58" t="str">
        <f t="shared" si="5"/>
        <v/>
      </c>
      <c r="I94" s="46" t="str">
        <f ca="1">IF(AND($B94&gt;0,I$7&gt;0),INDEX(Výskyt[#Data],MATCH($B94,Výskyt[kód-P]),I$7),"")</f>
        <v/>
      </c>
      <c r="J94" s="46" t="str">
        <f ca="1">IF(AND($B94&gt;0,J$7&gt;0),INDEX(Výskyt[#Data],MATCH($B94,Výskyt[kód-P]),J$7),"")</f>
        <v/>
      </c>
      <c r="K94" s="46" t="str">
        <f ca="1">IF(AND($B94&gt;0,K$7&gt;0),INDEX(Výskyt[#Data],MATCH($B94,Výskyt[kód-P]),K$7),"")</f>
        <v/>
      </c>
      <c r="L94" s="46" t="str">
        <f ca="1">IF(AND($B94&gt;0,L$7&gt;0),INDEX(Výskyt[#Data],MATCH($B94,Výskyt[kód-P]),L$7),"")</f>
        <v/>
      </c>
      <c r="M94" s="46" t="str">
        <f ca="1">IF(AND($B94&gt;0,M$7&gt;0),INDEX(Výskyt[#Data],MATCH($B94,Výskyt[kód-P]),M$7),"")</f>
        <v/>
      </c>
      <c r="N94" s="46" t="str">
        <f ca="1">IF(AND($B94&gt;0,N$7&gt;0),INDEX(Výskyt[#Data],MATCH($B94,Výskyt[kód-P]),N$7),"")</f>
        <v/>
      </c>
      <c r="O94" s="46" t="str">
        <f ca="1">IF(AND($B94&gt;0,O$7&gt;0),INDEX(Výskyt[#Data],MATCH($B94,Výskyt[kód-P]),O$7),"")</f>
        <v/>
      </c>
      <c r="P94" s="46" t="str">
        <f ca="1">IF(AND($B94&gt;0,P$7&gt;0),INDEX(Výskyt[#Data],MATCH($B94,Výskyt[kód-P]),P$7),"")</f>
        <v/>
      </c>
      <c r="Q94" s="46" t="str">
        <f ca="1">IF(AND($B94&gt;0,Q$7&gt;0),INDEX(Výskyt[#Data],MATCH($B94,Výskyt[kód-P]),Q$7),"")</f>
        <v/>
      </c>
      <c r="R94" s="46" t="str">
        <f ca="1">IF(AND($B94&gt;0,R$7&gt;0),INDEX(Výskyt[#Data],MATCH($B94,Výskyt[kód-P]),R$7),"")</f>
        <v/>
      </c>
    </row>
    <row r="95" spans="1:18" ht="12.75" customHeight="1" x14ac:dyDescent="0.4">
      <c r="A95" s="51">
        <v>87</v>
      </c>
      <c r="B95" s="52" t="str">
        <f>IFERROR(INDEX(Výskyt[[poradie]:[kód-P]],MATCH(A95,Výskyt[poradie],0),2),"")</f>
        <v/>
      </c>
      <c r="C95" s="52" t="str">
        <f>IFERROR(INDEX(Cenník[[Kód]:[Názov]],MATCH($B95,Cenník[Kód]),2),"")</f>
        <v/>
      </c>
      <c r="D95" s="46" t="str">
        <f t="shared" ca="1" si="3"/>
        <v/>
      </c>
      <c r="E95" s="53" t="str">
        <f>IFERROR(INDEX(Cenník[[KódN]:[JC]],MATCH($B95,Cenník[KódN]),2),"")</f>
        <v/>
      </c>
      <c r="F95" s="54" t="str">
        <f t="shared" ca="1" si="4"/>
        <v/>
      </c>
      <c r="G95" s="41"/>
      <c r="H95" s="58" t="str">
        <f t="shared" si="5"/>
        <v/>
      </c>
      <c r="I95" s="46" t="str">
        <f ca="1">IF(AND($B95&gt;0,I$7&gt;0),INDEX(Výskyt[#Data],MATCH($B95,Výskyt[kód-P]),I$7),"")</f>
        <v/>
      </c>
      <c r="J95" s="46" t="str">
        <f ca="1">IF(AND($B95&gt;0,J$7&gt;0),INDEX(Výskyt[#Data],MATCH($B95,Výskyt[kód-P]),J$7),"")</f>
        <v/>
      </c>
      <c r="K95" s="46" t="str">
        <f ca="1">IF(AND($B95&gt;0,K$7&gt;0),INDEX(Výskyt[#Data],MATCH($B95,Výskyt[kód-P]),K$7),"")</f>
        <v/>
      </c>
      <c r="L95" s="46" t="str">
        <f ca="1">IF(AND($B95&gt;0,L$7&gt;0),INDEX(Výskyt[#Data],MATCH($B95,Výskyt[kód-P]),L$7),"")</f>
        <v/>
      </c>
      <c r="M95" s="46" t="str">
        <f ca="1">IF(AND($B95&gt;0,M$7&gt;0),INDEX(Výskyt[#Data],MATCH($B95,Výskyt[kód-P]),M$7),"")</f>
        <v/>
      </c>
      <c r="N95" s="46" t="str">
        <f ca="1">IF(AND($B95&gt;0,N$7&gt;0),INDEX(Výskyt[#Data],MATCH($B95,Výskyt[kód-P]),N$7),"")</f>
        <v/>
      </c>
      <c r="O95" s="46" t="str">
        <f ca="1">IF(AND($B95&gt;0,O$7&gt;0),INDEX(Výskyt[#Data],MATCH($B95,Výskyt[kód-P]),O$7),"")</f>
        <v/>
      </c>
      <c r="P95" s="46" t="str">
        <f ca="1">IF(AND($B95&gt;0,P$7&gt;0),INDEX(Výskyt[#Data],MATCH($B95,Výskyt[kód-P]),P$7),"")</f>
        <v/>
      </c>
      <c r="Q95" s="46" t="str">
        <f ca="1">IF(AND($B95&gt;0,Q$7&gt;0),INDEX(Výskyt[#Data],MATCH($B95,Výskyt[kód-P]),Q$7),"")</f>
        <v/>
      </c>
      <c r="R95" s="46" t="str">
        <f ca="1">IF(AND($B95&gt;0,R$7&gt;0),INDEX(Výskyt[#Data],MATCH($B95,Výskyt[kód-P]),R$7),"")</f>
        <v/>
      </c>
    </row>
    <row r="96" spans="1:18" ht="12.75" customHeight="1" x14ac:dyDescent="0.4">
      <c r="A96" s="51">
        <v>88</v>
      </c>
      <c r="B96" s="52" t="str">
        <f>IFERROR(INDEX(Výskyt[[poradie]:[kód-P]],MATCH(A96,Výskyt[poradie],0),2),"")</f>
        <v/>
      </c>
      <c r="C96" s="52" t="str">
        <f>IFERROR(INDEX(Cenník[[Kód]:[Názov]],MATCH($B96,Cenník[Kód]),2),"")</f>
        <v/>
      </c>
      <c r="D96" s="46" t="str">
        <f t="shared" ca="1" si="3"/>
        <v/>
      </c>
      <c r="E96" s="53" t="str">
        <f>IFERROR(INDEX(Cenník[[KódN]:[JC]],MATCH($B96,Cenník[KódN]),2),"")</f>
        <v/>
      </c>
      <c r="F96" s="54" t="str">
        <f t="shared" ca="1" si="4"/>
        <v/>
      </c>
      <c r="G96" s="41"/>
      <c r="H96" s="58" t="str">
        <f t="shared" si="5"/>
        <v/>
      </c>
      <c r="I96" s="46" t="str">
        <f ca="1">IF(AND($B96&gt;0,I$7&gt;0),INDEX(Výskyt[#Data],MATCH($B96,Výskyt[kód-P]),I$7),"")</f>
        <v/>
      </c>
      <c r="J96" s="46" t="str">
        <f ca="1">IF(AND($B96&gt;0,J$7&gt;0),INDEX(Výskyt[#Data],MATCH($B96,Výskyt[kód-P]),J$7),"")</f>
        <v/>
      </c>
      <c r="K96" s="46" t="str">
        <f ca="1">IF(AND($B96&gt;0,K$7&gt;0),INDEX(Výskyt[#Data],MATCH($B96,Výskyt[kód-P]),K$7),"")</f>
        <v/>
      </c>
      <c r="L96" s="46" t="str">
        <f ca="1">IF(AND($B96&gt;0,L$7&gt;0),INDEX(Výskyt[#Data],MATCH($B96,Výskyt[kód-P]),L$7),"")</f>
        <v/>
      </c>
      <c r="M96" s="46" t="str">
        <f ca="1">IF(AND($B96&gt;0,M$7&gt;0),INDEX(Výskyt[#Data],MATCH($B96,Výskyt[kód-P]),M$7),"")</f>
        <v/>
      </c>
      <c r="N96" s="46" t="str">
        <f ca="1">IF(AND($B96&gt;0,N$7&gt;0),INDEX(Výskyt[#Data],MATCH($B96,Výskyt[kód-P]),N$7),"")</f>
        <v/>
      </c>
      <c r="O96" s="46" t="str">
        <f ca="1">IF(AND($B96&gt;0,O$7&gt;0),INDEX(Výskyt[#Data],MATCH($B96,Výskyt[kód-P]),O$7),"")</f>
        <v/>
      </c>
      <c r="P96" s="46" t="str">
        <f ca="1">IF(AND($B96&gt;0,P$7&gt;0),INDEX(Výskyt[#Data],MATCH($B96,Výskyt[kód-P]),P$7),"")</f>
        <v/>
      </c>
      <c r="Q96" s="46" t="str">
        <f ca="1">IF(AND($B96&gt;0,Q$7&gt;0),INDEX(Výskyt[#Data],MATCH($B96,Výskyt[kód-P]),Q$7),"")</f>
        <v/>
      </c>
      <c r="R96" s="46" t="str">
        <f ca="1">IF(AND($B96&gt;0,R$7&gt;0),INDEX(Výskyt[#Data],MATCH($B96,Výskyt[kód-P]),R$7),"")</f>
        <v/>
      </c>
    </row>
    <row r="97" spans="1:18" ht="12.75" customHeight="1" x14ac:dyDescent="0.4">
      <c r="A97" s="51">
        <v>89</v>
      </c>
      <c r="B97" s="52" t="str">
        <f>IFERROR(INDEX(Výskyt[[poradie]:[kód-P]],MATCH(A97,Výskyt[poradie],0),2),"")</f>
        <v/>
      </c>
      <c r="C97" s="52" t="str">
        <f>IFERROR(INDEX(Cenník[[Kód]:[Názov]],MATCH($B97,Cenník[Kód]),2),"")</f>
        <v/>
      </c>
      <c r="D97" s="46" t="str">
        <f t="shared" ca="1" si="3"/>
        <v/>
      </c>
      <c r="E97" s="53" t="str">
        <f>IFERROR(INDEX(Cenník[[KódN]:[JC]],MATCH($B97,Cenník[KódN]),2),"")</f>
        <v/>
      </c>
      <c r="F97" s="54" t="str">
        <f t="shared" ca="1" si="4"/>
        <v/>
      </c>
      <c r="G97" s="41"/>
      <c r="H97" s="58" t="str">
        <f t="shared" si="5"/>
        <v/>
      </c>
      <c r="I97" s="46" t="str">
        <f ca="1">IF(AND($B97&gt;0,I$7&gt;0),INDEX(Výskyt[#Data],MATCH($B97,Výskyt[kód-P]),I$7),"")</f>
        <v/>
      </c>
      <c r="J97" s="46" t="str">
        <f ca="1">IF(AND($B97&gt;0,J$7&gt;0),INDEX(Výskyt[#Data],MATCH($B97,Výskyt[kód-P]),J$7),"")</f>
        <v/>
      </c>
      <c r="K97" s="46" t="str">
        <f ca="1">IF(AND($B97&gt;0,K$7&gt;0),INDEX(Výskyt[#Data],MATCH($B97,Výskyt[kód-P]),K$7),"")</f>
        <v/>
      </c>
      <c r="L97" s="46" t="str">
        <f ca="1">IF(AND($B97&gt;0,L$7&gt;0),INDEX(Výskyt[#Data],MATCH($B97,Výskyt[kód-P]),L$7),"")</f>
        <v/>
      </c>
      <c r="M97" s="46" t="str">
        <f ca="1">IF(AND($B97&gt;0,M$7&gt;0),INDEX(Výskyt[#Data],MATCH($B97,Výskyt[kód-P]),M$7),"")</f>
        <v/>
      </c>
      <c r="N97" s="46" t="str">
        <f ca="1">IF(AND($B97&gt;0,N$7&gt;0),INDEX(Výskyt[#Data],MATCH($B97,Výskyt[kód-P]),N$7),"")</f>
        <v/>
      </c>
      <c r="O97" s="46" t="str">
        <f ca="1">IF(AND($B97&gt;0,O$7&gt;0),INDEX(Výskyt[#Data],MATCH($B97,Výskyt[kód-P]),O$7),"")</f>
        <v/>
      </c>
      <c r="P97" s="46" t="str">
        <f ca="1">IF(AND($B97&gt;0,P$7&gt;0),INDEX(Výskyt[#Data],MATCH($B97,Výskyt[kód-P]),P$7),"")</f>
        <v/>
      </c>
      <c r="Q97" s="46" t="str">
        <f ca="1">IF(AND($B97&gt;0,Q$7&gt;0),INDEX(Výskyt[#Data],MATCH($B97,Výskyt[kód-P]),Q$7),"")</f>
        <v/>
      </c>
      <c r="R97" s="46" t="str">
        <f ca="1">IF(AND($B97&gt;0,R$7&gt;0),INDEX(Výskyt[#Data],MATCH($B97,Výskyt[kód-P]),R$7),"")</f>
        <v/>
      </c>
    </row>
    <row r="98" spans="1:18" ht="12.75" customHeight="1" x14ac:dyDescent="0.4">
      <c r="A98" s="51">
        <v>90</v>
      </c>
      <c r="B98" s="52" t="str">
        <f>IFERROR(INDEX(Výskyt[[poradie]:[kód-P]],MATCH(A98,Výskyt[poradie],0),2),"")</f>
        <v/>
      </c>
      <c r="C98" s="52" t="str">
        <f>IFERROR(INDEX(Cenník[[Kód]:[Názov]],MATCH($B98,Cenník[Kód]),2),"")</f>
        <v/>
      </c>
      <c r="D98" s="46" t="str">
        <f t="shared" ca="1" si="3"/>
        <v/>
      </c>
      <c r="E98" s="53" t="str">
        <f>IFERROR(INDEX(Cenník[[KódN]:[JC]],MATCH($B98,Cenník[KódN]),2),"")</f>
        <v/>
      </c>
      <c r="F98" s="54" t="str">
        <f t="shared" ca="1" si="4"/>
        <v/>
      </c>
      <c r="G98" s="41"/>
      <c r="H98" s="58" t="str">
        <f t="shared" si="5"/>
        <v/>
      </c>
      <c r="I98" s="46" t="str">
        <f ca="1">IF(AND($B98&gt;0,I$7&gt;0),INDEX(Výskyt[#Data],MATCH($B98,Výskyt[kód-P]),I$7),"")</f>
        <v/>
      </c>
      <c r="J98" s="46" t="str">
        <f ca="1">IF(AND($B98&gt;0,J$7&gt;0),INDEX(Výskyt[#Data],MATCH($B98,Výskyt[kód-P]),J$7),"")</f>
        <v/>
      </c>
      <c r="K98" s="46" t="str">
        <f ca="1">IF(AND($B98&gt;0,K$7&gt;0),INDEX(Výskyt[#Data],MATCH($B98,Výskyt[kód-P]),K$7),"")</f>
        <v/>
      </c>
      <c r="L98" s="46" t="str">
        <f ca="1">IF(AND($B98&gt;0,L$7&gt;0),INDEX(Výskyt[#Data],MATCH($B98,Výskyt[kód-P]),L$7),"")</f>
        <v/>
      </c>
      <c r="M98" s="46" t="str">
        <f ca="1">IF(AND($B98&gt;0,M$7&gt;0),INDEX(Výskyt[#Data],MATCH($B98,Výskyt[kód-P]),M$7),"")</f>
        <v/>
      </c>
      <c r="N98" s="46" t="str">
        <f ca="1">IF(AND($B98&gt;0,N$7&gt;0),INDEX(Výskyt[#Data],MATCH($B98,Výskyt[kód-P]),N$7),"")</f>
        <v/>
      </c>
      <c r="O98" s="46" t="str">
        <f ca="1">IF(AND($B98&gt;0,O$7&gt;0),INDEX(Výskyt[#Data],MATCH($B98,Výskyt[kód-P]),O$7),"")</f>
        <v/>
      </c>
      <c r="P98" s="46" t="str">
        <f ca="1">IF(AND($B98&gt;0,P$7&gt;0),INDEX(Výskyt[#Data],MATCH($B98,Výskyt[kód-P]),P$7),"")</f>
        <v/>
      </c>
      <c r="Q98" s="46" t="str">
        <f ca="1">IF(AND($B98&gt;0,Q$7&gt;0),INDEX(Výskyt[#Data],MATCH($B98,Výskyt[kód-P]),Q$7),"")</f>
        <v/>
      </c>
      <c r="R98" s="46" t="str">
        <f ca="1">IF(AND($B98&gt;0,R$7&gt;0),INDEX(Výskyt[#Data],MATCH($B98,Výskyt[kód-P]),R$7),"")</f>
        <v/>
      </c>
    </row>
    <row r="99" spans="1:18" ht="12.75" customHeight="1" x14ac:dyDescent="0.4">
      <c r="A99" s="51">
        <v>91</v>
      </c>
      <c r="B99" s="52" t="str">
        <f>IFERROR(INDEX(Výskyt[[poradie]:[kód-P]],MATCH(A99,Výskyt[poradie],0),2),"")</f>
        <v/>
      </c>
      <c r="C99" s="52" t="str">
        <f>IFERROR(INDEX(Cenník[[Kód]:[Názov]],MATCH($B99,Cenník[Kód]),2),"")</f>
        <v/>
      </c>
      <c r="D99" s="46" t="str">
        <f t="shared" ca="1" si="3"/>
        <v/>
      </c>
      <c r="E99" s="53" t="str">
        <f>IFERROR(INDEX(Cenník[[KódN]:[JC]],MATCH($B99,Cenník[KódN]),2),"")</f>
        <v/>
      </c>
      <c r="F99" s="54" t="str">
        <f t="shared" ca="1" si="4"/>
        <v/>
      </c>
      <c r="G99" s="41"/>
      <c r="H99" s="58" t="str">
        <f t="shared" si="5"/>
        <v/>
      </c>
      <c r="I99" s="46" t="str">
        <f ca="1">IF(AND($B99&gt;0,I$7&gt;0),INDEX(Výskyt[#Data],MATCH($B99,Výskyt[kód-P]),I$7),"")</f>
        <v/>
      </c>
      <c r="J99" s="46" t="str">
        <f ca="1">IF(AND($B99&gt;0,J$7&gt;0),INDEX(Výskyt[#Data],MATCH($B99,Výskyt[kód-P]),J$7),"")</f>
        <v/>
      </c>
      <c r="K99" s="46" t="str">
        <f ca="1">IF(AND($B99&gt;0,K$7&gt;0),INDEX(Výskyt[#Data],MATCH($B99,Výskyt[kód-P]),K$7),"")</f>
        <v/>
      </c>
      <c r="L99" s="46" t="str">
        <f ca="1">IF(AND($B99&gt;0,L$7&gt;0),INDEX(Výskyt[#Data],MATCH($B99,Výskyt[kód-P]),L$7),"")</f>
        <v/>
      </c>
      <c r="M99" s="46" t="str">
        <f ca="1">IF(AND($B99&gt;0,M$7&gt;0),INDEX(Výskyt[#Data],MATCH($B99,Výskyt[kód-P]),M$7),"")</f>
        <v/>
      </c>
      <c r="N99" s="46" t="str">
        <f ca="1">IF(AND($B99&gt;0,N$7&gt;0),INDEX(Výskyt[#Data],MATCH($B99,Výskyt[kód-P]),N$7),"")</f>
        <v/>
      </c>
      <c r="O99" s="46" t="str">
        <f ca="1">IF(AND($B99&gt;0,O$7&gt;0),INDEX(Výskyt[#Data],MATCH($B99,Výskyt[kód-P]),O$7),"")</f>
        <v/>
      </c>
      <c r="P99" s="46" t="str">
        <f ca="1">IF(AND($B99&gt;0,P$7&gt;0),INDEX(Výskyt[#Data],MATCH($B99,Výskyt[kód-P]),P$7),"")</f>
        <v/>
      </c>
      <c r="Q99" s="46" t="str">
        <f ca="1">IF(AND($B99&gt;0,Q$7&gt;0),INDEX(Výskyt[#Data],MATCH($B99,Výskyt[kód-P]),Q$7),"")</f>
        <v/>
      </c>
      <c r="R99" s="46" t="str">
        <f ca="1">IF(AND($B99&gt;0,R$7&gt;0),INDEX(Výskyt[#Data],MATCH($B99,Výskyt[kód-P]),R$7),"")</f>
        <v/>
      </c>
    </row>
    <row r="100" spans="1:18" ht="12.75" customHeight="1" x14ac:dyDescent="0.4">
      <c r="A100" s="51">
        <v>92</v>
      </c>
      <c r="B100" s="52" t="str">
        <f>IFERROR(INDEX(Výskyt[[poradie]:[kód-P]],MATCH(A100,Výskyt[poradie],0),2),"")</f>
        <v/>
      </c>
      <c r="C100" s="52" t="str">
        <f>IFERROR(INDEX(Cenník[[Kód]:[Názov]],MATCH($B100,Cenník[Kód]),2),"")</f>
        <v/>
      </c>
      <c r="D100" s="46" t="str">
        <f t="shared" ca="1" si="3"/>
        <v/>
      </c>
      <c r="E100" s="53" t="str">
        <f>IFERROR(INDEX(Cenník[[KódN]:[JC]],MATCH($B100,Cenník[KódN]),2),"")</f>
        <v/>
      </c>
      <c r="F100" s="54" t="str">
        <f t="shared" ca="1" si="4"/>
        <v/>
      </c>
      <c r="G100" s="41"/>
      <c r="H100" s="58" t="str">
        <f t="shared" si="5"/>
        <v/>
      </c>
      <c r="I100" s="46" t="str">
        <f ca="1">IF(AND($B100&gt;0,I$7&gt;0),INDEX(Výskyt[#Data],MATCH($B100,Výskyt[kód-P]),I$7),"")</f>
        <v/>
      </c>
      <c r="J100" s="46" t="str">
        <f ca="1">IF(AND($B100&gt;0,J$7&gt;0),INDEX(Výskyt[#Data],MATCH($B100,Výskyt[kód-P]),J$7),"")</f>
        <v/>
      </c>
      <c r="K100" s="46" t="str">
        <f ca="1">IF(AND($B100&gt;0,K$7&gt;0),INDEX(Výskyt[#Data],MATCH($B100,Výskyt[kód-P]),K$7),"")</f>
        <v/>
      </c>
      <c r="L100" s="46" t="str">
        <f ca="1">IF(AND($B100&gt;0,L$7&gt;0),INDEX(Výskyt[#Data],MATCH($B100,Výskyt[kód-P]),L$7),"")</f>
        <v/>
      </c>
      <c r="M100" s="46" t="str">
        <f ca="1">IF(AND($B100&gt;0,M$7&gt;0),INDEX(Výskyt[#Data],MATCH($B100,Výskyt[kód-P]),M$7),"")</f>
        <v/>
      </c>
      <c r="N100" s="46" t="str">
        <f ca="1">IF(AND($B100&gt;0,N$7&gt;0),INDEX(Výskyt[#Data],MATCH($B100,Výskyt[kód-P]),N$7),"")</f>
        <v/>
      </c>
      <c r="O100" s="46" t="str">
        <f ca="1">IF(AND($B100&gt;0,O$7&gt;0),INDEX(Výskyt[#Data],MATCH($B100,Výskyt[kód-P]),O$7),"")</f>
        <v/>
      </c>
      <c r="P100" s="46" t="str">
        <f ca="1">IF(AND($B100&gt;0,P$7&gt;0),INDEX(Výskyt[#Data],MATCH($B100,Výskyt[kód-P]),P$7),"")</f>
        <v/>
      </c>
      <c r="Q100" s="46" t="str">
        <f ca="1">IF(AND($B100&gt;0,Q$7&gt;0),INDEX(Výskyt[#Data],MATCH($B100,Výskyt[kód-P]),Q$7),"")</f>
        <v/>
      </c>
      <c r="R100" s="46" t="str">
        <f ca="1">IF(AND($B100&gt;0,R$7&gt;0),INDEX(Výskyt[#Data],MATCH($B100,Výskyt[kód-P]),R$7),"")</f>
        <v/>
      </c>
    </row>
    <row r="101" spans="1:18" ht="12.75" customHeight="1" x14ac:dyDescent="0.4">
      <c r="A101" s="51">
        <v>93</v>
      </c>
      <c r="B101" s="52" t="str">
        <f>IFERROR(INDEX(Výskyt[[poradie]:[kód-P]],MATCH(A101,Výskyt[poradie],0),2),"")</f>
        <v/>
      </c>
      <c r="C101" s="52" t="str">
        <f>IFERROR(INDEX(Cenník[[Kód]:[Názov]],MATCH($B101,Cenník[Kód]),2),"")</f>
        <v/>
      </c>
      <c r="D101" s="46" t="str">
        <f t="shared" ca="1" si="3"/>
        <v/>
      </c>
      <c r="E101" s="53" t="str">
        <f>IFERROR(INDEX(Cenník[[KódN]:[JC]],MATCH($B101,Cenník[KódN]),2),"")</f>
        <v/>
      </c>
      <c r="F101" s="54" t="str">
        <f t="shared" ca="1" si="4"/>
        <v/>
      </c>
      <c r="G101" s="41"/>
      <c r="H101" s="58" t="str">
        <f t="shared" si="5"/>
        <v/>
      </c>
      <c r="I101" s="46" t="str">
        <f ca="1">IF(AND($B101&gt;0,I$7&gt;0),INDEX(Výskyt[#Data],MATCH($B101,Výskyt[kód-P]),I$7),"")</f>
        <v/>
      </c>
      <c r="J101" s="46" t="str">
        <f ca="1">IF(AND($B101&gt;0,J$7&gt;0),INDEX(Výskyt[#Data],MATCH($B101,Výskyt[kód-P]),J$7),"")</f>
        <v/>
      </c>
      <c r="K101" s="46" t="str">
        <f ca="1">IF(AND($B101&gt;0,K$7&gt;0),INDEX(Výskyt[#Data],MATCH($B101,Výskyt[kód-P]),K$7),"")</f>
        <v/>
      </c>
      <c r="L101" s="46" t="str">
        <f ca="1">IF(AND($B101&gt;0,L$7&gt;0),INDEX(Výskyt[#Data],MATCH($B101,Výskyt[kód-P]),L$7),"")</f>
        <v/>
      </c>
      <c r="M101" s="46" t="str">
        <f ca="1">IF(AND($B101&gt;0,M$7&gt;0),INDEX(Výskyt[#Data],MATCH($B101,Výskyt[kód-P]),M$7),"")</f>
        <v/>
      </c>
      <c r="N101" s="46" t="str">
        <f ca="1">IF(AND($B101&gt;0,N$7&gt;0),INDEX(Výskyt[#Data],MATCH($B101,Výskyt[kód-P]),N$7),"")</f>
        <v/>
      </c>
      <c r="O101" s="46" t="str">
        <f ca="1">IF(AND($B101&gt;0,O$7&gt;0),INDEX(Výskyt[#Data],MATCH($B101,Výskyt[kód-P]),O$7),"")</f>
        <v/>
      </c>
      <c r="P101" s="46" t="str">
        <f ca="1">IF(AND($B101&gt;0,P$7&gt;0),INDEX(Výskyt[#Data],MATCH($B101,Výskyt[kód-P]),P$7),"")</f>
        <v/>
      </c>
      <c r="Q101" s="46" t="str">
        <f ca="1">IF(AND($B101&gt;0,Q$7&gt;0),INDEX(Výskyt[#Data],MATCH($B101,Výskyt[kód-P]),Q$7),"")</f>
        <v/>
      </c>
      <c r="R101" s="46" t="str">
        <f ca="1">IF(AND($B101&gt;0,R$7&gt;0),INDEX(Výskyt[#Data],MATCH($B101,Výskyt[kód-P]),R$7),"")</f>
        <v/>
      </c>
    </row>
    <row r="102" spans="1:18" ht="12.75" customHeight="1" x14ac:dyDescent="0.4">
      <c r="A102" s="51">
        <v>94</v>
      </c>
      <c r="B102" s="52" t="str">
        <f>IFERROR(INDEX(Výskyt[[poradie]:[kód-P]],MATCH(A102,Výskyt[poradie],0),2),"")</f>
        <v/>
      </c>
      <c r="C102" s="52" t="str">
        <f>IFERROR(INDEX(Cenník[[Kód]:[Názov]],MATCH($B102,Cenník[Kód]),2),"")</f>
        <v/>
      </c>
      <c r="D102" s="46" t="str">
        <f t="shared" ca="1" si="3"/>
        <v/>
      </c>
      <c r="E102" s="53" t="str">
        <f>IFERROR(INDEX(Cenník[[KódN]:[JC]],MATCH($B102,Cenník[KódN]),2),"")</f>
        <v/>
      </c>
      <c r="F102" s="54" t="str">
        <f t="shared" ca="1" si="4"/>
        <v/>
      </c>
      <c r="G102" s="41"/>
      <c r="H102" s="58" t="str">
        <f t="shared" si="5"/>
        <v/>
      </c>
      <c r="I102" s="46" t="str">
        <f ca="1">IF(AND($B102&gt;0,I$7&gt;0),INDEX(Výskyt[#Data],MATCH($B102,Výskyt[kód-P]),I$7),"")</f>
        <v/>
      </c>
      <c r="J102" s="46" t="str">
        <f ca="1">IF(AND($B102&gt;0,J$7&gt;0),INDEX(Výskyt[#Data],MATCH($B102,Výskyt[kód-P]),J$7),"")</f>
        <v/>
      </c>
      <c r="K102" s="46" t="str">
        <f ca="1">IF(AND($B102&gt;0,K$7&gt;0),INDEX(Výskyt[#Data],MATCH($B102,Výskyt[kód-P]),K$7),"")</f>
        <v/>
      </c>
      <c r="L102" s="46" t="str">
        <f ca="1">IF(AND($B102&gt;0,L$7&gt;0),INDEX(Výskyt[#Data],MATCH($B102,Výskyt[kód-P]),L$7),"")</f>
        <v/>
      </c>
      <c r="M102" s="46" t="str">
        <f ca="1">IF(AND($B102&gt;0,M$7&gt;0),INDEX(Výskyt[#Data],MATCH($B102,Výskyt[kód-P]),M$7),"")</f>
        <v/>
      </c>
      <c r="N102" s="46" t="str">
        <f ca="1">IF(AND($B102&gt;0,N$7&gt;0),INDEX(Výskyt[#Data],MATCH($B102,Výskyt[kód-P]),N$7),"")</f>
        <v/>
      </c>
      <c r="O102" s="46" t="str">
        <f ca="1">IF(AND($B102&gt;0,O$7&gt;0),INDEX(Výskyt[#Data],MATCH($B102,Výskyt[kód-P]),O$7),"")</f>
        <v/>
      </c>
      <c r="P102" s="46" t="str">
        <f ca="1">IF(AND($B102&gt;0,P$7&gt;0),INDEX(Výskyt[#Data],MATCH($B102,Výskyt[kód-P]),P$7),"")</f>
        <v/>
      </c>
      <c r="Q102" s="46" t="str">
        <f ca="1">IF(AND($B102&gt;0,Q$7&gt;0),INDEX(Výskyt[#Data],MATCH($B102,Výskyt[kód-P]),Q$7),"")</f>
        <v/>
      </c>
      <c r="R102" s="46" t="str">
        <f ca="1">IF(AND($B102&gt;0,R$7&gt;0),INDEX(Výskyt[#Data],MATCH($B102,Výskyt[kód-P]),R$7),"")</f>
        <v/>
      </c>
    </row>
    <row r="103" spans="1:18" ht="12.75" customHeight="1" x14ac:dyDescent="0.4">
      <c r="A103" s="51">
        <v>95</v>
      </c>
      <c r="B103" s="52" t="str">
        <f>IFERROR(INDEX(Výskyt[[poradie]:[kód-P]],MATCH(A103,Výskyt[poradie],0),2),"")</f>
        <v/>
      </c>
      <c r="C103" s="52" t="str">
        <f>IFERROR(INDEX(Cenník[[Kód]:[Názov]],MATCH($B103,Cenník[Kód]),2),"")</f>
        <v/>
      </c>
      <c r="D103" s="46" t="str">
        <f t="shared" ca="1" si="3"/>
        <v/>
      </c>
      <c r="E103" s="53" t="str">
        <f>IFERROR(INDEX(Cenník[[KódN]:[JC]],MATCH($B103,Cenník[KódN]),2),"")</f>
        <v/>
      </c>
      <c r="F103" s="54" t="str">
        <f t="shared" ca="1" si="4"/>
        <v/>
      </c>
      <c r="G103" s="41"/>
      <c r="H103" s="58" t="str">
        <f t="shared" si="5"/>
        <v/>
      </c>
      <c r="I103" s="46" t="str">
        <f ca="1">IF(AND($B103&gt;0,I$7&gt;0),INDEX(Výskyt[#Data],MATCH($B103,Výskyt[kód-P]),I$7),"")</f>
        <v/>
      </c>
      <c r="J103" s="46" t="str">
        <f ca="1">IF(AND($B103&gt;0,J$7&gt;0),INDEX(Výskyt[#Data],MATCH($B103,Výskyt[kód-P]),J$7),"")</f>
        <v/>
      </c>
      <c r="K103" s="46" t="str">
        <f ca="1">IF(AND($B103&gt;0,K$7&gt;0),INDEX(Výskyt[#Data],MATCH($B103,Výskyt[kód-P]),K$7),"")</f>
        <v/>
      </c>
      <c r="L103" s="46" t="str">
        <f ca="1">IF(AND($B103&gt;0,L$7&gt;0),INDEX(Výskyt[#Data],MATCH($B103,Výskyt[kód-P]),L$7),"")</f>
        <v/>
      </c>
      <c r="M103" s="46" t="str">
        <f ca="1">IF(AND($B103&gt;0,M$7&gt;0),INDEX(Výskyt[#Data],MATCH($B103,Výskyt[kód-P]),M$7),"")</f>
        <v/>
      </c>
      <c r="N103" s="46" t="str">
        <f ca="1">IF(AND($B103&gt;0,N$7&gt;0),INDEX(Výskyt[#Data],MATCH($B103,Výskyt[kód-P]),N$7),"")</f>
        <v/>
      </c>
      <c r="O103" s="46" t="str">
        <f ca="1">IF(AND($B103&gt;0,O$7&gt;0),INDEX(Výskyt[#Data],MATCH($B103,Výskyt[kód-P]),O$7),"")</f>
        <v/>
      </c>
      <c r="P103" s="46" t="str">
        <f ca="1">IF(AND($B103&gt;0,P$7&gt;0),INDEX(Výskyt[#Data],MATCH($B103,Výskyt[kód-P]),P$7),"")</f>
        <v/>
      </c>
      <c r="Q103" s="46" t="str">
        <f ca="1">IF(AND($B103&gt;0,Q$7&gt;0),INDEX(Výskyt[#Data],MATCH($B103,Výskyt[kód-P]),Q$7),"")</f>
        <v/>
      </c>
      <c r="R103" s="46" t="str">
        <f ca="1">IF(AND($B103&gt;0,R$7&gt;0),INDEX(Výskyt[#Data],MATCH($B103,Výskyt[kód-P]),R$7),"")</f>
        <v/>
      </c>
    </row>
    <row r="104" spans="1:18" ht="12.75" customHeight="1" x14ac:dyDescent="0.4">
      <c r="A104" s="51">
        <v>96</v>
      </c>
      <c r="B104" s="52" t="str">
        <f>IFERROR(INDEX(Výskyt[[poradie]:[kód-P]],MATCH(A104,Výskyt[poradie],0),2),"")</f>
        <v/>
      </c>
      <c r="C104" s="52" t="str">
        <f>IFERROR(INDEX(Cenník[[Kód]:[Názov]],MATCH($B104,Cenník[Kód]),2),"")</f>
        <v/>
      </c>
      <c r="D104" s="46" t="str">
        <f t="shared" ca="1" si="3"/>
        <v/>
      </c>
      <c r="E104" s="53" t="str">
        <f>IFERROR(INDEX(Cenník[[KódN]:[JC]],MATCH($B104,Cenník[KódN]),2),"")</f>
        <v/>
      </c>
      <c r="F104" s="54" t="str">
        <f t="shared" ca="1" si="4"/>
        <v/>
      </c>
      <c r="G104" s="41"/>
      <c r="H104" s="58" t="str">
        <f t="shared" si="5"/>
        <v/>
      </c>
      <c r="I104" s="46" t="str">
        <f ca="1">IF(AND($B104&gt;0,I$7&gt;0),INDEX(Výskyt[#Data],MATCH($B104,Výskyt[kód-P]),I$7),"")</f>
        <v/>
      </c>
      <c r="J104" s="46" t="str">
        <f ca="1">IF(AND($B104&gt;0,J$7&gt;0),INDEX(Výskyt[#Data],MATCH($B104,Výskyt[kód-P]),J$7),"")</f>
        <v/>
      </c>
      <c r="K104" s="46" t="str">
        <f ca="1">IF(AND($B104&gt;0,K$7&gt;0),INDEX(Výskyt[#Data],MATCH($B104,Výskyt[kód-P]),K$7),"")</f>
        <v/>
      </c>
      <c r="L104" s="46" t="str">
        <f ca="1">IF(AND($B104&gt;0,L$7&gt;0),INDEX(Výskyt[#Data],MATCH($B104,Výskyt[kód-P]),L$7),"")</f>
        <v/>
      </c>
      <c r="M104" s="46" t="str">
        <f ca="1">IF(AND($B104&gt;0,M$7&gt;0),INDEX(Výskyt[#Data],MATCH($B104,Výskyt[kód-P]),M$7),"")</f>
        <v/>
      </c>
      <c r="N104" s="46" t="str">
        <f ca="1">IF(AND($B104&gt;0,N$7&gt;0),INDEX(Výskyt[#Data],MATCH($B104,Výskyt[kód-P]),N$7),"")</f>
        <v/>
      </c>
      <c r="O104" s="46" t="str">
        <f ca="1">IF(AND($B104&gt;0,O$7&gt;0),INDEX(Výskyt[#Data],MATCH($B104,Výskyt[kód-P]),O$7),"")</f>
        <v/>
      </c>
      <c r="P104" s="46" t="str">
        <f ca="1">IF(AND($B104&gt;0,P$7&gt;0),INDEX(Výskyt[#Data],MATCH($B104,Výskyt[kód-P]),P$7),"")</f>
        <v/>
      </c>
      <c r="Q104" s="46" t="str">
        <f ca="1">IF(AND($B104&gt;0,Q$7&gt;0),INDEX(Výskyt[#Data],MATCH($B104,Výskyt[kód-P]),Q$7),"")</f>
        <v/>
      </c>
      <c r="R104" s="46" t="str">
        <f ca="1">IF(AND($B104&gt;0,R$7&gt;0),INDEX(Výskyt[#Data],MATCH($B104,Výskyt[kód-P]),R$7),"")</f>
        <v/>
      </c>
    </row>
    <row r="105" spans="1:18" ht="12.75" customHeight="1" x14ac:dyDescent="0.4">
      <c r="A105" s="51">
        <v>97</v>
      </c>
      <c r="B105" s="52" t="str">
        <f>IFERROR(INDEX(Výskyt[[poradie]:[kód-P]],MATCH(A105,Výskyt[poradie],0),2),"")</f>
        <v/>
      </c>
      <c r="C105" s="52" t="str">
        <f>IFERROR(INDEX(Cenník[[Kód]:[Názov]],MATCH($B105,Cenník[Kód]),2),"")</f>
        <v/>
      </c>
      <c r="D105" s="46" t="str">
        <f t="shared" ca="1" si="3"/>
        <v/>
      </c>
      <c r="E105" s="53" t="str">
        <f>IFERROR(INDEX(Cenník[[KódN]:[JC]],MATCH($B105,Cenník[KódN]),2),"")</f>
        <v/>
      </c>
      <c r="F105" s="54" t="str">
        <f t="shared" ca="1" si="4"/>
        <v/>
      </c>
      <c r="G105" s="41"/>
      <c r="H105" s="58" t="str">
        <f t="shared" si="5"/>
        <v/>
      </c>
      <c r="I105" s="46" t="str">
        <f ca="1">IF(AND($B105&gt;0,I$7&gt;0),INDEX(Výskyt[#Data],MATCH($B105,Výskyt[kód-P]),I$7),"")</f>
        <v/>
      </c>
      <c r="J105" s="46" t="str">
        <f ca="1">IF(AND($B105&gt;0,J$7&gt;0),INDEX(Výskyt[#Data],MATCH($B105,Výskyt[kód-P]),J$7),"")</f>
        <v/>
      </c>
      <c r="K105" s="46" t="str">
        <f ca="1">IF(AND($B105&gt;0,K$7&gt;0),INDEX(Výskyt[#Data],MATCH($B105,Výskyt[kód-P]),K$7),"")</f>
        <v/>
      </c>
      <c r="L105" s="46" t="str">
        <f ca="1">IF(AND($B105&gt;0,L$7&gt;0),INDEX(Výskyt[#Data],MATCH($B105,Výskyt[kód-P]),L$7),"")</f>
        <v/>
      </c>
      <c r="M105" s="46" t="str">
        <f ca="1">IF(AND($B105&gt;0,M$7&gt;0),INDEX(Výskyt[#Data],MATCH($B105,Výskyt[kód-P]),M$7),"")</f>
        <v/>
      </c>
      <c r="N105" s="46" t="str">
        <f ca="1">IF(AND($B105&gt;0,N$7&gt;0),INDEX(Výskyt[#Data],MATCH($B105,Výskyt[kód-P]),N$7),"")</f>
        <v/>
      </c>
      <c r="O105" s="46" t="str">
        <f ca="1">IF(AND($B105&gt;0,O$7&gt;0),INDEX(Výskyt[#Data],MATCH($B105,Výskyt[kód-P]),O$7),"")</f>
        <v/>
      </c>
      <c r="P105" s="46" t="str">
        <f ca="1">IF(AND($B105&gt;0,P$7&gt;0),INDEX(Výskyt[#Data],MATCH($B105,Výskyt[kód-P]),P$7),"")</f>
        <v/>
      </c>
      <c r="Q105" s="46" t="str">
        <f ca="1">IF(AND($B105&gt;0,Q$7&gt;0),INDEX(Výskyt[#Data],MATCH($B105,Výskyt[kód-P]),Q$7),"")</f>
        <v/>
      </c>
      <c r="R105" s="46" t="str">
        <f ca="1">IF(AND($B105&gt;0,R$7&gt;0),INDEX(Výskyt[#Data],MATCH($B105,Výskyt[kód-P]),R$7),"")</f>
        <v/>
      </c>
    </row>
    <row r="106" spans="1:18" ht="12.75" customHeight="1" x14ac:dyDescent="0.4">
      <c r="A106" s="51">
        <v>98</v>
      </c>
      <c r="B106" s="52" t="str">
        <f>IFERROR(INDEX(Výskyt[[poradie]:[kód-P]],MATCH(A106,Výskyt[poradie],0),2),"")</f>
        <v/>
      </c>
      <c r="C106" s="52" t="str">
        <f>IFERROR(INDEX(Cenník[[Kód]:[Názov]],MATCH($B106,Cenník[Kód]),2),"")</f>
        <v/>
      </c>
      <c r="D106" s="46" t="str">
        <f t="shared" ca="1" si="3"/>
        <v/>
      </c>
      <c r="E106" s="53" t="str">
        <f>IFERROR(INDEX(Cenník[[KódN]:[JC]],MATCH($B106,Cenník[KódN]),2),"")</f>
        <v/>
      </c>
      <c r="F106" s="54" t="str">
        <f t="shared" ca="1" si="4"/>
        <v/>
      </c>
      <c r="G106" s="41"/>
      <c r="H106" s="58" t="str">
        <f t="shared" si="5"/>
        <v/>
      </c>
      <c r="I106" s="46" t="str">
        <f ca="1">IF(AND($B106&gt;0,I$7&gt;0),INDEX(Výskyt[#Data],MATCH($B106,Výskyt[kód-P]),I$7),"")</f>
        <v/>
      </c>
      <c r="J106" s="46" t="str">
        <f ca="1">IF(AND($B106&gt;0,J$7&gt;0),INDEX(Výskyt[#Data],MATCH($B106,Výskyt[kód-P]),J$7),"")</f>
        <v/>
      </c>
      <c r="K106" s="46" t="str">
        <f ca="1">IF(AND($B106&gt;0,K$7&gt;0),INDEX(Výskyt[#Data],MATCH($B106,Výskyt[kód-P]),K$7),"")</f>
        <v/>
      </c>
      <c r="L106" s="46" t="str">
        <f ca="1">IF(AND($B106&gt;0,L$7&gt;0),INDEX(Výskyt[#Data],MATCH($B106,Výskyt[kód-P]),L$7),"")</f>
        <v/>
      </c>
      <c r="M106" s="46" t="str">
        <f ca="1">IF(AND($B106&gt;0,M$7&gt;0),INDEX(Výskyt[#Data],MATCH($B106,Výskyt[kód-P]),M$7),"")</f>
        <v/>
      </c>
      <c r="N106" s="46" t="str">
        <f ca="1">IF(AND($B106&gt;0,N$7&gt;0),INDEX(Výskyt[#Data],MATCH($B106,Výskyt[kód-P]),N$7),"")</f>
        <v/>
      </c>
      <c r="O106" s="46" t="str">
        <f ca="1">IF(AND($B106&gt;0,O$7&gt;0),INDEX(Výskyt[#Data],MATCH($B106,Výskyt[kód-P]),O$7),"")</f>
        <v/>
      </c>
      <c r="P106" s="46" t="str">
        <f ca="1">IF(AND($B106&gt;0,P$7&gt;0),INDEX(Výskyt[#Data],MATCH($B106,Výskyt[kód-P]),P$7),"")</f>
        <v/>
      </c>
      <c r="Q106" s="46" t="str">
        <f ca="1">IF(AND($B106&gt;0,Q$7&gt;0),INDEX(Výskyt[#Data],MATCH($B106,Výskyt[kód-P]),Q$7),"")</f>
        <v/>
      </c>
      <c r="R106" s="46" t="str">
        <f ca="1">IF(AND($B106&gt;0,R$7&gt;0),INDEX(Výskyt[#Data],MATCH($B106,Výskyt[kód-P]),R$7),"")</f>
        <v/>
      </c>
    </row>
    <row r="107" spans="1:18" ht="12.75" customHeight="1" x14ac:dyDescent="0.4">
      <c r="A107" s="51">
        <v>99</v>
      </c>
      <c r="B107" s="52" t="str">
        <f>IFERROR(INDEX(Výskyt[[poradie]:[kód-P]],MATCH(A107,Výskyt[poradie],0),2),"")</f>
        <v/>
      </c>
      <c r="C107" s="52" t="str">
        <f>IFERROR(INDEX(Cenník[[Kód]:[Názov]],MATCH($B107,Cenník[Kód]),2),"")</f>
        <v/>
      </c>
      <c r="D107" s="46" t="str">
        <f t="shared" ca="1" si="3"/>
        <v/>
      </c>
      <c r="E107" s="53" t="str">
        <f>IFERROR(INDEX(Cenník[[KódN]:[JC]],MATCH($B107,Cenník[KódN]),2),"")</f>
        <v/>
      </c>
      <c r="F107" s="54" t="str">
        <f t="shared" ca="1" si="4"/>
        <v/>
      </c>
      <c r="G107" s="41"/>
      <c r="H107" s="58" t="str">
        <f t="shared" si="5"/>
        <v/>
      </c>
      <c r="I107" s="46" t="str">
        <f ca="1">IF(AND($B107&gt;0,I$7&gt;0),INDEX(Výskyt[#Data],MATCH($B107,Výskyt[kód-P]),I$7),"")</f>
        <v/>
      </c>
      <c r="J107" s="46" t="str">
        <f ca="1">IF(AND($B107&gt;0,J$7&gt;0),INDEX(Výskyt[#Data],MATCH($B107,Výskyt[kód-P]),J$7),"")</f>
        <v/>
      </c>
      <c r="K107" s="46" t="str">
        <f ca="1">IF(AND($B107&gt;0,K$7&gt;0),INDEX(Výskyt[#Data],MATCH($B107,Výskyt[kód-P]),K$7),"")</f>
        <v/>
      </c>
      <c r="L107" s="46" t="str">
        <f ca="1">IF(AND($B107&gt;0,L$7&gt;0),INDEX(Výskyt[#Data],MATCH($B107,Výskyt[kód-P]),L$7),"")</f>
        <v/>
      </c>
      <c r="M107" s="46" t="str">
        <f ca="1">IF(AND($B107&gt;0,M$7&gt;0),INDEX(Výskyt[#Data],MATCH($B107,Výskyt[kód-P]),M$7),"")</f>
        <v/>
      </c>
      <c r="N107" s="46" t="str">
        <f ca="1">IF(AND($B107&gt;0,N$7&gt;0),INDEX(Výskyt[#Data],MATCH($B107,Výskyt[kód-P]),N$7),"")</f>
        <v/>
      </c>
      <c r="O107" s="46" t="str">
        <f ca="1">IF(AND($B107&gt;0,O$7&gt;0),INDEX(Výskyt[#Data],MATCH($B107,Výskyt[kód-P]),O$7),"")</f>
        <v/>
      </c>
      <c r="P107" s="46" t="str">
        <f ca="1">IF(AND($B107&gt;0,P$7&gt;0),INDEX(Výskyt[#Data],MATCH($B107,Výskyt[kód-P]),P$7),"")</f>
        <v/>
      </c>
      <c r="Q107" s="46" t="str">
        <f ca="1">IF(AND($B107&gt;0,Q$7&gt;0),INDEX(Výskyt[#Data],MATCH($B107,Výskyt[kód-P]),Q$7),"")</f>
        <v/>
      </c>
      <c r="R107" s="46" t="str">
        <f ca="1">IF(AND($B107&gt;0,R$7&gt;0),INDEX(Výskyt[#Data],MATCH($B107,Výskyt[kód-P]),R$7),"")</f>
        <v/>
      </c>
    </row>
    <row r="108" spans="1:18" ht="12.75" customHeight="1" x14ac:dyDescent="0.4">
      <c r="A108" s="51">
        <v>100</v>
      </c>
      <c r="B108" s="52" t="str">
        <f>IFERROR(INDEX(Výskyt[[poradie]:[kód-P]],MATCH(A108,Výskyt[poradie],0),2),"")</f>
        <v/>
      </c>
      <c r="C108" s="52" t="str">
        <f>IFERROR(INDEX(Cenník[[Kód]:[Názov]],MATCH($B108,Cenník[Kód]),2),"")</f>
        <v/>
      </c>
      <c r="D108" s="46" t="str">
        <f t="shared" ca="1" si="3"/>
        <v/>
      </c>
      <c r="E108" s="53" t="str">
        <f>IFERROR(INDEX(Cenník[[KódN]:[JC]],MATCH($B108,Cenník[KódN]),2),"")</f>
        <v/>
      </c>
      <c r="F108" s="54" t="str">
        <f t="shared" ca="1" si="4"/>
        <v/>
      </c>
      <c r="G108" s="41"/>
      <c r="H108" s="58" t="str">
        <f t="shared" si="5"/>
        <v/>
      </c>
      <c r="I108" s="46" t="str">
        <f ca="1">IF(AND($B108&gt;0,I$7&gt;0),INDEX(Výskyt[#Data],MATCH($B108,Výskyt[kód-P]),I$7),"")</f>
        <v/>
      </c>
      <c r="J108" s="46" t="str">
        <f ca="1">IF(AND($B108&gt;0,J$7&gt;0),INDEX(Výskyt[#Data],MATCH($B108,Výskyt[kód-P]),J$7),"")</f>
        <v/>
      </c>
      <c r="K108" s="46" t="str">
        <f ca="1">IF(AND($B108&gt;0,K$7&gt;0),INDEX(Výskyt[#Data],MATCH($B108,Výskyt[kód-P]),K$7),"")</f>
        <v/>
      </c>
      <c r="L108" s="46" t="str">
        <f ca="1">IF(AND($B108&gt;0,L$7&gt;0),INDEX(Výskyt[#Data],MATCH($B108,Výskyt[kód-P]),L$7),"")</f>
        <v/>
      </c>
      <c r="M108" s="46" t="str">
        <f ca="1">IF(AND($B108&gt;0,M$7&gt;0),INDEX(Výskyt[#Data],MATCH($B108,Výskyt[kód-P]),M$7),"")</f>
        <v/>
      </c>
      <c r="N108" s="46" t="str">
        <f ca="1">IF(AND($B108&gt;0,N$7&gt;0),INDEX(Výskyt[#Data],MATCH($B108,Výskyt[kód-P]),N$7),"")</f>
        <v/>
      </c>
      <c r="O108" s="46" t="str">
        <f ca="1">IF(AND($B108&gt;0,O$7&gt;0),INDEX(Výskyt[#Data],MATCH($B108,Výskyt[kód-P]),O$7),"")</f>
        <v/>
      </c>
      <c r="P108" s="46" t="str">
        <f ca="1">IF(AND($B108&gt;0,P$7&gt;0),INDEX(Výskyt[#Data],MATCH($B108,Výskyt[kód-P]),P$7),"")</f>
        <v/>
      </c>
      <c r="Q108" s="46" t="str">
        <f ca="1">IF(AND($B108&gt;0,Q$7&gt;0),INDEX(Výskyt[#Data],MATCH($B108,Výskyt[kód-P]),Q$7),"")</f>
        <v/>
      </c>
      <c r="R108" s="46" t="str">
        <f ca="1">IF(AND($B108&gt;0,R$7&gt;0),INDEX(Výskyt[#Data],MATCH($B108,Výskyt[kód-P]),R$7),"")</f>
        <v/>
      </c>
    </row>
    <row r="109" spans="1:18" ht="12.75" customHeight="1" x14ac:dyDescent="0.4">
      <c r="A109" s="51">
        <v>101</v>
      </c>
      <c r="B109" s="52" t="str">
        <f>IFERROR(INDEX(Výskyt[[poradie]:[kód-P]],MATCH(A109,Výskyt[poradie],0),2),"")</f>
        <v/>
      </c>
      <c r="C109" s="52" t="str">
        <f>IFERROR(INDEX(Cenník[[Kód]:[Názov]],MATCH($B109,Cenník[Kód]),2),"")</f>
        <v/>
      </c>
      <c r="D109" s="46" t="str">
        <f t="shared" ca="1" si="3"/>
        <v/>
      </c>
      <c r="E109" s="53" t="str">
        <f>IFERROR(INDEX(Cenník[[KódN]:[JC]],MATCH($B109,Cenník[KódN]),2),"")</f>
        <v/>
      </c>
      <c r="F109" s="54" t="str">
        <f t="shared" ca="1" si="4"/>
        <v/>
      </c>
      <c r="G109" s="41"/>
      <c r="H109" s="58" t="str">
        <f t="shared" si="5"/>
        <v/>
      </c>
      <c r="I109" s="46" t="str">
        <f ca="1">IF(AND($B109&gt;0,I$7&gt;0),INDEX(Výskyt[#Data],MATCH($B109,Výskyt[kód-P]),I$7),"")</f>
        <v/>
      </c>
      <c r="J109" s="46" t="str">
        <f ca="1">IF(AND($B109&gt;0,J$7&gt;0),INDEX(Výskyt[#Data],MATCH($B109,Výskyt[kód-P]),J$7),"")</f>
        <v/>
      </c>
      <c r="K109" s="46" t="str">
        <f ca="1">IF(AND($B109&gt;0,K$7&gt;0),INDEX(Výskyt[#Data],MATCH($B109,Výskyt[kód-P]),K$7),"")</f>
        <v/>
      </c>
      <c r="L109" s="46" t="str">
        <f ca="1">IF(AND($B109&gt;0,L$7&gt;0),INDEX(Výskyt[#Data],MATCH($B109,Výskyt[kód-P]),L$7),"")</f>
        <v/>
      </c>
      <c r="M109" s="46" t="str">
        <f ca="1">IF(AND($B109&gt;0,M$7&gt;0),INDEX(Výskyt[#Data],MATCH($B109,Výskyt[kód-P]),M$7),"")</f>
        <v/>
      </c>
      <c r="N109" s="46" t="str">
        <f ca="1">IF(AND($B109&gt;0,N$7&gt;0),INDEX(Výskyt[#Data],MATCH($B109,Výskyt[kód-P]),N$7),"")</f>
        <v/>
      </c>
      <c r="O109" s="46" t="str">
        <f ca="1">IF(AND($B109&gt;0,O$7&gt;0),INDEX(Výskyt[#Data],MATCH($B109,Výskyt[kód-P]),O$7),"")</f>
        <v/>
      </c>
      <c r="P109" s="46" t="str">
        <f ca="1">IF(AND($B109&gt;0,P$7&gt;0),INDEX(Výskyt[#Data],MATCH($B109,Výskyt[kód-P]),P$7),"")</f>
        <v/>
      </c>
      <c r="Q109" s="46" t="str">
        <f ca="1">IF(AND($B109&gt;0,Q$7&gt;0),INDEX(Výskyt[#Data],MATCH($B109,Výskyt[kód-P]),Q$7),"")</f>
        <v/>
      </c>
      <c r="R109" s="46" t="str">
        <f ca="1">IF(AND($B109&gt;0,R$7&gt;0),INDEX(Výskyt[#Data],MATCH($B109,Výskyt[kód-P]),R$7),"")</f>
        <v/>
      </c>
    </row>
    <row r="110" spans="1:18" ht="12.75" customHeight="1" x14ac:dyDescent="0.4">
      <c r="A110" s="51">
        <v>102</v>
      </c>
      <c r="B110" s="52" t="str">
        <f>IFERROR(INDEX(Výskyt[[poradie]:[kód-P]],MATCH(A110,Výskyt[poradie],0),2),"")</f>
        <v/>
      </c>
      <c r="C110" s="52" t="str">
        <f>IFERROR(INDEX(Cenník[[Kód]:[Názov]],MATCH($B110,Cenník[Kód]),2),"")</f>
        <v/>
      </c>
      <c r="D110" s="46" t="str">
        <f t="shared" ca="1" si="3"/>
        <v/>
      </c>
      <c r="E110" s="53" t="str">
        <f>IFERROR(INDEX(Cenník[[KódN]:[JC]],MATCH($B110,Cenník[KódN]),2),"")</f>
        <v/>
      </c>
      <c r="F110" s="54" t="str">
        <f t="shared" ca="1" si="4"/>
        <v/>
      </c>
      <c r="G110" s="41"/>
      <c r="H110" s="58" t="str">
        <f t="shared" si="5"/>
        <v/>
      </c>
      <c r="I110" s="46" t="str">
        <f ca="1">IF(AND($B110&gt;0,I$7&gt;0),INDEX(Výskyt[#Data],MATCH($B110,Výskyt[kód-P]),I$7),"")</f>
        <v/>
      </c>
      <c r="J110" s="46" t="str">
        <f ca="1">IF(AND($B110&gt;0,J$7&gt;0),INDEX(Výskyt[#Data],MATCH($B110,Výskyt[kód-P]),J$7),"")</f>
        <v/>
      </c>
      <c r="K110" s="46" t="str">
        <f ca="1">IF(AND($B110&gt;0,K$7&gt;0),INDEX(Výskyt[#Data],MATCH($B110,Výskyt[kód-P]),K$7),"")</f>
        <v/>
      </c>
      <c r="L110" s="46" t="str">
        <f ca="1">IF(AND($B110&gt;0,L$7&gt;0),INDEX(Výskyt[#Data],MATCH($B110,Výskyt[kód-P]),L$7),"")</f>
        <v/>
      </c>
      <c r="M110" s="46" t="str">
        <f ca="1">IF(AND($B110&gt;0,M$7&gt;0),INDEX(Výskyt[#Data],MATCH($B110,Výskyt[kód-P]),M$7),"")</f>
        <v/>
      </c>
      <c r="N110" s="46" t="str">
        <f ca="1">IF(AND($B110&gt;0,N$7&gt;0),INDEX(Výskyt[#Data],MATCH($B110,Výskyt[kód-P]),N$7),"")</f>
        <v/>
      </c>
      <c r="O110" s="46" t="str">
        <f ca="1">IF(AND($B110&gt;0,O$7&gt;0),INDEX(Výskyt[#Data],MATCH($B110,Výskyt[kód-P]),O$7),"")</f>
        <v/>
      </c>
      <c r="P110" s="46" t="str">
        <f ca="1">IF(AND($B110&gt;0,P$7&gt;0),INDEX(Výskyt[#Data],MATCH($B110,Výskyt[kód-P]),P$7),"")</f>
        <v/>
      </c>
      <c r="Q110" s="46" t="str">
        <f ca="1">IF(AND($B110&gt;0,Q$7&gt;0),INDEX(Výskyt[#Data],MATCH($B110,Výskyt[kód-P]),Q$7),"")</f>
        <v/>
      </c>
      <c r="R110" s="46" t="str">
        <f ca="1">IF(AND($B110&gt;0,R$7&gt;0),INDEX(Výskyt[#Data],MATCH($B110,Výskyt[kód-P]),R$7),"")</f>
        <v/>
      </c>
    </row>
    <row r="111" spans="1:18" ht="12.75" customHeight="1" x14ac:dyDescent="0.4">
      <c r="A111" s="51">
        <v>103</v>
      </c>
      <c r="B111" s="52" t="str">
        <f>IFERROR(INDEX(Výskyt[[poradie]:[kód-P]],MATCH(A111,Výskyt[poradie],0),2),"")</f>
        <v/>
      </c>
      <c r="C111" s="52" t="str">
        <f>IFERROR(INDEX(Cenník[[Kód]:[Názov]],MATCH($B111,Cenník[Kód]),2),"")</f>
        <v/>
      </c>
      <c r="D111" s="46" t="str">
        <f t="shared" ca="1" si="3"/>
        <v/>
      </c>
      <c r="E111" s="53" t="str">
        <f>IFERROR(INDEX(Cenník[[KódN]:[JC]],MATCH($B111,Cenník[KódN]),2),"")</f>
        <v/>
      </c>
      <c r="F111" s="54" t="str">
        <f t="shared" ca="1" si="4"/>
        <v/>
      </c>
      <c r="G111" s="41"/>
      <c r="H111" s="58" t="str">
        <f t="shared" si="5"/>
        <v/>
      </c>
      <c r="I111" s="46" t="str">
        <f ca="1">IF(AND($B111&gt;0,I$7&gt;0),INDEX(Výskyt[#Data],MATCH($B111,Výskyt[kód-P]),I$7),"")</f>
        <v/>
      </c>
      <c r="J111" s="46" t="str">
        <f ca="1">IF(AND($B111&gt;0,J$7&gt;0),INDEX(Výskyt[#Data],MATCH($B111,Výskyt[kód-P]),J$7),"")</f>
        <v/>
      </c>
      <c r="K111" s="46" t="str">
        <f ca="1">IF(AND($B111&gt;0,K$7&gt;0),INDEX(Výskyt[#Data],MATCH($B111,Výskyt[kód-P]),K$7),"")</f>
        <v/>
      </c>
      <c r="L111" s="46" t="str">
        <f ca="1">IF(AND($B111&gt;0,L$7&gt;0),INDEX(Výskyt[#Data],MATCH($B111,Výskyt[kód-P]),L$7),"")</f>
        <v/>
      </c>
      <c r="M111" s="46" t="str">
        <f ca="1">IF(AND($B111&gt;0,M$7&gt;0),INDEX(Výskyt[#Data],MATCH($B111,Výskyt[kód-P]),M$7),"")</f>
        <v/>
      </c>
      <c r="N111" s="46" t="str">
        <f ca="1">IF(AND($B111&gt;0,N$7&gt;0),INDEX(Výskyt[#Data],MATCH($B111,Výskyt[kód-P]),N$7),"")</f>
        <v/>
      </c>
      <c r="O111" s="46" t="str">
        <f ca="1">IF(AND($B111&gt;0,O$7&gt;0),INDEX(Výskyt[#Data],MATCH($B111,Výskyt[kód-P]),O$7),"")</f>
        <v/>
      </c>
      <c r="P111" s="46" t="str">
        <f ca="1">IF(AND($B111&gt;0,P$7&gt;0),INDEX(Výskyt[#Data],MATCH($B111,Výskyt[kód-P]),P$7),"")</f>
        <v/>
      </c>
      <c r="Q111" s="46" t="str">
        <f ca="1">IF(AND($B111&gt;0,Q$7&gt;0),INDEX(Výskyt[#Data],MATCH($B111,Výskyt[kód-P]),Q$7),"")</f>
        <v/>
      </c>
      <c r="R111" s="46" t="str">
        <f ca="1">IF(AND($B111&gt;0,R$7&gt;0),INDEX(Výskyt[#Data],MATCH($B111,Výskyt[kód-P]),R$7),"")</f>
        <v/>
      </c>
    </row>
    <row r="112" spans="1:18" ht="12.75" customHeight="1" x14ac:dyDescent="0.4">
      <c r="A112" s="51">
        <v>104</v>
      </c>
      <c r="B112" s="52" t="str">
        <f>IFERROR(INDEX(Výskyt[[poradie]:[kód-P]],MATCH(A112,Výskyt[poradie],0),2),"")</f>
        <v/>
      </c>
      <c r="C112" s="52" t="str">
        <f>IFERROR(INDEX(Cenník[[Kód]:[Názov]],MATCH($B112,Cenník[Kód]),2),"")</f>
        <v/>
      </c>
      <c r="D112" s="46" t="str">
        <f t="shared" ca="1" si="3"/>
        <v/>
      </c>
      <c r="E112" s="53" t="str">
        <f>IFERROR(INDEX(Cenník[[KódN]:[JC]],MATCH($B112,Cenník[KódN]),2),"")</f>
        <v/>
      </c>
      <c r="F112" s="54" t="str">
        <f t="shared" ca="1" si="4"/>
        <v/>
      </c>
      <c r="G112" s="41"/>
      <c r="H112" s="58" t="str">
        <f t="shared" si="5"/>
        <v/>
      </c>
      <c r="I112" s="46" t="str">
        <f ca="1">IF(AND($B112&gt;0,I$7&gt;0),INDEX(Výskyt[#Data],MATCH($B112,Výskyt[kód-P]),I$7),"")</f>
        <v/>
      </c>
      <c r="J112" s="46" t="str">
        <f ca="1">IF(AND($B112&gt;0,J$7&gt;0),INDEX(Výskyt[#Data],MATCH($B112,Výskyt[kód-P]),J$7),"")</f>
        <v/>
      </c>
      <c r="K112" s="46" t="str">
        <f ca="1">IF(AND($B112&gt;0,K$7&gt;0),INDEX(Výskyt[#Data],MATCH($B112,Výskyt[kód-P]),K$7),"")</f>
        <v/>
      </c>
      <c r="L112" s="46" t="str">
        <f ca="1">IF(AND($B112&gt;0,L$7&gt;0),INDEX(Výskyt[#Data],MATCH($B112,Výskyt[kód-P]),L$7),"")</f>
        <v/>
      </c>
      <c r="M112" s="46" t="str">
        <f ca="1">IF(AND($B112&gt;0,M$7&gt;0),INDEX(Výskyt[#Data],MATCH($B112,Výskyt[kód-P]),M$7),"")</f>
        <v/>
      </c>
      <c r="N112" s="46" t="str">
        <f ca="1">IF(AND($B112&gt;0,N$7&gt;0),INDEX(Výskyt[#Data],MATCH($B112,Výskyt[kód-P]),N$7),"")</f>
        <v/>
      </c>
      <c r="O112" s="46" t="str">
        <f ca="1">IF(AND($B112&gt;0,O$7&gt;0),INDEX(Výskyt[#Data],MATCH($B112,Výskyt[kód-P]),O$7),"")</f>
        <v/>
      </c>
      <c r="P112" s="46" t="str">
        <f ca="1">IF(AND($B112&gt;0,P$7&gt;0),INDEX(Výskyt[#Data],MATCH($B112,Výskyt[kód-P]),P$7),"")</f>
        <v/>
      </c>
      <c r="Q112" s="46" t="str">
        <f ca="1">IF(AND($B112&gt;0,Q$7&gt;0),INDEX(Výskyt[#Data],MATCH($B112,Výskyt[kód-P]),Q$7),"")</f>
        <v/>
      </c>
      <c r="R112" s="46" t="str">
        <f ca="1">IF(AND($B112&gt;0,R$7&gt;0),INDEX(Výskyt[#Data],MATCH($B112,Výskyt[kód-P]),R$7),"")</f>
        <v/>
      </c>
    </row>
    <row r="113" spans="1:18" ht="12.75" customHeight="1" x14ac:dyDescent="0.4">
      <c r="A113" s="51">
        <v>105</v>
      </c>
      <c r="B113" s="52" t="str">
        <f>IFERROR(INDEX(Výskyt[[poradie]:[kód-P]],MATCH(A113,Výskyt[poradie],0),2),"")</f>
        <v/>
      </c>
      <c r="C113" s="52" t="str">
        <f>IFERROR(INDEX(Cenník[[Kód]:[Názov]],MATCH($B113,Cenník[Kód]),2),"")</f>
        <v/>
      </c>
      <c r="D113" s="46" t="str">
        <f t="shared" ca="1" si="3"/>
        <v/>
      </c>
      <c r="E113" s="53" t="str">
        <f>IFERROR(INDEX(Cenník[[KódN]:[JC]],MATCH($B113,Cenník[KódN]),2),"")</f>
        <v/>
      </c>
      <c r="F113" s="54" t="str">
        <f t="shared" ca="1" si="4"/>
        <v/>
      </c>
      <c r="G113" s="41"/>
      <c r="H113" s="58" t="str">
        <f t="shared" si="5"/>
        <v/>
      </c>
      <c r="I113" s="46" t="str">
        <f ca="1">IF(AND($B113&gt;0,I$7&gt;0),INDEX(Výskyt[#Data],MATCH($B113,Výskyt[kód-P]),I$7),"")</f>
        <v/>
      </c>
      <c r="J113" s="46" t="str">
        <f ca="1">IF(AND($B113&gt;0,J$7&gt;0),INDEX(Výskyt[#Data],MATCH($B113,Výskyt[kód-P]),J$7),"")</f>
        <v/>
      </c>
      <c r="K113" s="46" t="str">
        <f ca="1">IF(AND($B113&gt;0,K$7&gt;0),INDEX(Výskyt[#Data],MATCH($B113,Výskyt[kód-P]),K$7),"")</f>
        <v/>
      </c>
      <c r="L113" s="46" t="str">
        <f ca="1">IF(AND($B113&gt;0,L$7&gt;0),INDEX(Výskyt[#Data],MATCH($B113,Výskyt[kód-P]),L$7),"")</f>
        <v/>
      </c>
      <c r="M113" s="46" t="str">
        <f ca="1">IF(AND($B113&gt;0,M$7&gt;0),INDEX(Výskyt[#Data],MATCH($B113,Výskyt[kód-P]),M$7),"")</f>
        <v/>
      </c>
      <c r="N113" s="46" t="str">
        <f ca="1">IF(AND($B113&gt;0,N$7&gt;0),INDEX(Výskyt[#Data],MATCH($B113,Výskyt[kód-P]),N$7),"")</f>
        <v/>
      </c>
      <c r="O113" s="46" t="str">
        <f ca="1">IF(AND($B113&gt;0,O$7&gt;0),INDEX(Výskyt[#Data],MATCH($B113,Výskyt[kód-P]),O$7),"")</f>
        <v/>
      </c>
      <c r="P113" s="46" t="str">
        <f ca="1">IF(AND($B113&gt;0,P$7&gt;0),INDEX(Výskyt[#Data],MATCH($B113,Výskyt[kód-P]),P$7),"")</f>
        <v/>
      </c>
      <c r="Q113" s="46" t="str">
        <f ca="1">IF(AND($B113&gt;0,Q$7&gt;0),INDEX(Výskyt[#Data],MATCH($B113,Výskyt[kód-P]),Q$7),"")</f>
        <v/>
      </c>
      <c r="R113" s="46" t="str">
        <f ca="1">IF(AND($B113&gt;0,R$7&gt;0),INDEX(Výskyt[#Data],MATCH($B113,Výskyt[kód-P]),R$7),"")</f>
        <v/>
      </c>
    </row>
    <row r="114" spans="1:18" ht="12.75" customHeight="1" x14ac:dyDescent="0.4">
      <c r="A114" s="51">
        <v>106</v>
      </c>
      <c r="B114" s="52" t="str">
        <f>IFERROR(INDEX(Výskyt[[poradie]:[kód-P]],MATCH(A114,Výskyt[poradie],0),2),"")</f>
        <v/>
      </c>
      <c r="C114" s="52" t="str">
        <f>IFERROR(INDEX(Cenník[[Kód]:[Názov]],MATCH($B114,Cenník[Kód]),2),"")</f>
        <v/>
      </c>
      <c r="D114" s="46" t="str">
        <f t="shared" ca="1" si="3"/>
        <v/>
      </c>
      <c r="E114" s="53" t="str">
        <f>IFERROR(INDEX(Cenník[[KódN]:[JC]],MATCH($B114,Cenník[KódN]),2),"")</f>
        <v/>
      </c>
      <c r="F114" s="54" t="str">
        <f t="shared" ca="1" si="4"/>
        <v/>
      </c>
      <c r="G114" s="41"/>
      <c r="H114" s="58" t="str">
        <f t="shared" si="5"/>
        <v/>
      </c>
      <c r="I114" s="46" t="str">
        <f ca="1">IF(AND($B114&gt;0,I$7&gt;0),INDEX(Výskyt[#Data],MATCH($B114,Výskyt[kód-P]),I$7),"")</f>
        <v/>
      </c>
      <c r="J114" s="46" t="str">
        <f ca="1">IF(AND($B114&gt;0,J$7&gt;0),INDEX(Výskyt[#Data],MATCH($B114,Výskyt[kód-P]),J$7),"")</f>
        <v/>
      </c>
      <c r="K114" s="46" t="str">
        <f ca="1">IF(AND($B114&gt;0,K$7&gt;0),INDEX(Výskyt[#Data],MATCH($B114,Výskyt[kód-P]),K$7),"")</f>
        <v/>
      </c>
      <c r="L114" s="46" t="str">
        <f ca="1">IF(AND($B114&gt;0,L$7&gt;0),INDEX(Výskyt[#Data],MATCH($B114,Výskyt[kód-P]),L$7),"")</f>
        <v/>
      </c>
      <c r="M114" s="46" t="str">
        <f ca="1">IF(AND($B114&gt;0,M$7&gt;0),INDEX(Výskyt[#Data],MATCH($B114,Výskyt[kód-P]),M$7),"")</f>
        <v/>
      </c>
      <c r="N114" s="46" t="str">
        <f ca="1">IF(AND($B114&gt;0,N$7&gt;0),INDEX(Výskyt[#Data],MATCH($B114,Výskyt[kód-P]),N$7),"")</f>
        <v/>
      </c>
      <c r="O114" s="46" t="str">
        <f ca="1">IF(AND($B114&gt;0,O$7&gt;0),INDEX(Výskyt[#Data],MATCH($B114,Výskyt[kód-P]),O$7),"")</f>
        <v/>
      </c>
      <c r="P114" s="46" t="str">
        <f ca="1">IF(AND($B114&gt;0,P$7&gt;0),INDEX(Výskyt[#Data],MATCH($B114,Výskyt[kód-P]),P$7),"")</f>
        <v/>
      </c>
      <c r="Q114" s="46" t="str">
        <f ca="1">IF(AND($B114&gt;0,Q$7&gt;0),INDEX(Výskyt[#Data],MATCH($B114,Výskyt[kód-P]),Q$7),"")</f>
        <v/>
      </c>
      <c r="R114" s="46" t="str">
        <f ca="1">IF(AND($B114&gt;0,R$7&gt;0),INDEX(Výskyt[#Data],MATCH($B114,Výskyt[kód-P]),R$7),"")</f>
        <v/>
      </c>
    </row>
    <row r="115" spans="1:18" ht="12.75" customHeight="1" x14ac:dyDescent="0.4">
      <c r="A115" s="51">
        <v>107</v>
      </c>
      <c r="B115" s="52" t="str">
        <f>IFERROR(INDEX(Výskyt[[poradie]:[kód-P]],MATCH(A115,Výskyt[poradie],0),2),"")</f>
        <v/>
      </c>
      <c r="C115" s="52" t="str">
        <f>IFERROR(INDEX(Cenník[[Kód]:[Názov]],MATCH($B115,Cenník[Kód]),2),"")</f>
        <v/>
      </c>
      <c r="D115" s="46" t="str">
        <f t="shared" ca="1" si="3"/>
        <v/>
      </c>
      <c r="E115" s="53" t="str">
        <f>IFERROR(INDEX(Cenník[[KódN]:[JC]],MATCH($B115,Cenník[KódN]),2),"")</f>
        <v/>
      </c>
      <c r="F115" s="54" t="str">
        <f t="shared" ca="1" si="4"/>
        <v/>
      </c>
      <c r="G115" s="41"/>
      <c r="H115" s="58" t="str">
        <f t="shared" si="5"/>
        <v/>
      </c>
      <c r="I115" s="46" t="str">
        <f ca="1">IF(AND($B115&gt;0,I$7&gt;0),INDEX(Výskyt[#Data],MATCH($B115,Výskyt[kód-P]),I$7),"")</f>
        <v/>
      </c>
      <c r="J115" s="46" t="str">
        <f ca="1">IF(AND($B115&gt;0,J$7&gt;0),INDEX(Výskyt[#Data],MATCH($B115,Výskyt[kód-P]),J$7),"")</f>
        <v/>
      </c>
      <c r="K115" s="46" t="str">
        <f ca="1">IF(AND($B115&gt;0,K$7&gt;0),INDEX(Výskyt[#Data],MATCH($B115,Výskyt[kód-P]),K$7),"")</f>
        <v/>
      </c>
      <c r="L115" s="46" t="str">
        <f ca="1">IF(AND($B115&gt;0,L$7&gt;0),INDEX(Výskyt[#Data],MATCH($B115,Výskyt[kód-P]),L$7),"")</f>
        <v/>
      </c>
      <c r="M115" s="46" t="str">
        <f ca="1">IF(AND($B115&gt;0,M$7&gt;0),INDEX(Výskyt[#Data],MATCH($B115,Výskyt[kód-P]),M$7),"")</f>
        <v/>
      </c>
      <c r="N115" s="46" t="str">
        <f ca="1">IF(AND($B115&gt;0,N$7&gt;0),INDEX(Výskyt[#Data],MATCH($B115,Výskyt[kód-P]),N$7),"")</f>
        <v/>
      </c>
      <c r="O115" s="46" t="str">
        <f ca="1">IF(AND($B115&gt;0,O$7&gt;0),INDEX(Výskyt[#Data],MATCH($B115,Výskyt[kód-P]),O$7),"")</f>
        <v/>
      </c>
      <c r="P115" s="46" t="str">
        <f ca="1">IF(AND($B115&gt;0,P$7&gt;0),INDEX(Výskyt[#Data],MATCH($B115,Výskyt[kód-P]),P$7),"")</f>
        <v/>
      </c>
      <c r="Q115" s="46" t="str">
        <f ca="1">IF(AND($B115&gt;0,Q$7&gt;0),INDEX(Výskyt[#Data],MATCH($B115,Výskyt[kód-P]),Q$7),"")</f>
        <v/>
      </c>
      <c r="R115" s="46" t="str">
        <f ca="1">IF(AND($B115&gt;0,R$7&gt;0),INDEX(Výskyt[#Data],MATCH($B115,Výskyt[kód-P]),R$7),"")</f>
        <v/>
      </c>
    </row>
    <row r="116" spans="1:18" ht="12.75" customHeight="1" x14ac:dyDescent="0.4">
      <c r="A116" s="51">
        <v>108</v>
      </c>
      <c r="B116" s="52" t="str">
        <f>IFERROR(INDEX(Výskyt[[poradie]:[kód-P]],MATCH(A116,Výskyt[poradie],0),2),"")</f>
        <v/>
      </c>
      <c r="C116" s="52" t="str">
        <f>IFERROR(INDEX(Cenník[[Kód]:[Názov]],MATCH($B116,Cenník[Kód]),2),"")</f>
        <v/>
      </c>
      <c r="D116" s="46" t="str">
        <f t="shared" ca="1" si="3"/>
        <v/>
      </c>
      <c r="E116" s="53" t="str">
        <f>IFERROR(INDEX(Cenník[[KódN]:[JC]],MATCH($B116,Cenník[KódN]),2),"")</f>
        <v/>
      </c>
      <c r="F116" s="54" t="str">
        <f t="shared" ca="1" si="4"/>
        <v/>
      </c>
      <c r="G116" s="41"/>
      <c r="H116" s="58" t="str">
        <f t="shared" si="5"/>
        <v/>
      </c>
      <c r="I116" s="46" t="str">
        <f ca="1">IF(AND($B116&gt;0,I$7&gt;0),INDEX(Výskyt[#Data],MATCH($B116,Výskyt[kód-P]),I$7),"")</f>
        <v/>
      </c>
      <c r="J116" s="46" t="str">
        <f ca="1">IF(AND($B116&gt;0,J$7&gt;0),INDEX(Výskyt[#Data],MATCH($B116,Výskyt[kód-P]),J$7),"")</f>
        <v/>
      </c>
      <c r="K116" s="46" t="str">
        <f ca="1">IF(AND($B116&gt;0,K$7&gt;0),INDEX(Výskyt[#Data],MATCH($B116,Výskyt[kód-P]),K$7),"")</f>
        <v/>
      </c>
      <c r="L116" s="46" t="str">
        <f ca="1">IF(AND($B116&gt;0,L$7&gt;0),INDEX(Výskyt[#Data],MATCH($B116,Výskyt[kód-P]),L$7),"")</f>
        <v/>
      </c>
      <c r="M116" s="46" t="str">
        <f ca="1">IF(AND($B116&gt;0,M$7&gt;0),INDEX(Výskyt[#Data],MATCH($B116,Výskyt[kód-P]),M$7),"")</f>
        <v/>
      </c>
      <c r="N116" s="46" t="str">
        <f ca="1">IF(AND($B116&gt;0,N$7&gt;0),INDEX(Výskyt[#Data],MATCH($B116,Výskyt[kód-P]),N$7),"")</f>
        <v/>
      </c>
      <c r="O116" s="46" t="str">
        <f ca="1">IF(AND($B116&gt;0,O$7&gt;0),INDEX(Výskyt[#Data],MATCH($B116,Výskyt[kód-P]),O$7),"")</f>
        <v/>
      </c>
      <c r="P116" s="46" t="str">
        <f ca="1">IF(AND($B116&gt;0,P$7&gt;0),INDEX(Výskyt[#Data],MATCH($B116,Výskyt[kód-P]),P$7),"")</f>
        <v/>
      </c>
      <c r="Q116" s="46" t="str">
        <f ca="1">IF(AND($B116&gt;0,Q$7&gt;0),INDEX(Výskyt[#Data],MATCH($B116,Výskyt[kód-P]),Q$7),"")</f>
        <v/>
      </c>
      <c r="R116" s="46" t="str">
        <f ca="1">IF(AND($B116&gt;0,R$7&gt;0),INDEX(Výskyt[#Data],MATCH($B116,Výskyt[kód-P]),R$7),"")</f>
        <v/>
      </c>
    </row>
    <row r="117" spans="1:18" ht="12.75" customHeight="1" x14ac:dyDescent="0.4">
      <c r="A117" s="51">
        <v>109</v>
      </c>
      <c r="B117" s="52" t="str">
        <f>IFERROR(INDEX(Výskyt[[poradie]:[kód-P]],MATCH(A117,Výskyt[poradie],0),2),"")</f>
        <v/>
      </c>
      <c r="C117" s="52" t="str">
        <f>IFERROR(INDEX(Cenník[[Kód]:[Názov]],MATCH($B117,Cenník[Kód]),2),"")</f>
        <v/>
      </c>
      <c r="D117" s="46" t="str">
        <f t="shared" ca="1" si="3"/>
        <v/>
      </c>
      <c r="E117" s="53" t="str">
        <f>IFERROR(INDEX(Cenník[[KódN]:[JC]],MATCH($B117,Cenník[KódN]),2),"")</f>
        <v/>
      </c>
      <c r="F117" s="54" t="str">
        <f t="shared" ca="1" si="4"/>
        <v/>
      </c>
      <c r="G117" s="41"/>
      <c r="H117" s="58" t="str">
        <f t="shared" si="5"/>
        <v/>
      </c>
      <c r="I117" s="46" t="str">
        <f ca="1">IF(AND($B117&gt;0,I$7&gt;0),INDEX(Výskyt[#Data],MATCH($B117,Výskyt[kód-P]),I$7),"")</f>
        <v/>
      </c>
      <c r="J117" s="46" t="str">
        <f ca="1">IF(AND($B117&gt;0,J$7&gt;0),INDEX(Výskyt[#Data],MATCH($B117,Výskyt[kód-P]),J$7),"")</f>
        <v/>
      </c>
      <c r="K117" s="46" t="str">
        <f ca="1">IF(AND($B117&gt;0,K$7&gt;0),INDEX(Výskyt[#Data],MATCH($B117,Výskyt[kód-P]),K$7),"")</f>
        <v/>
      </c>
      <c r="L117" s="46" t="str">
        <f ca="1">IF(AND($B117&gt;0,L$7&gt;0),INDEX(Výskyt[#Data],MATCH($B117,Výskyt[kód-P]),L$7),"")</f>
        <v/>
      </c>
      <c r="M117" s="46" t="str">
        <f ca="1">IF(AND($B117&gt;0,M$7&gt;0),INDEX(Výskyt[#Data],MATCH($B117,Výskyt[kód-P]),M$7),"")</f>
        <v/>
      </c>
      <c r="N117" s="46" t="str">
        <f ca="1">IF(AND($B117&gt;0,N$7&gt;0),INDEX(Výskyt[#Data],MATCH($B117,Výskyt[kód-P]),N$7),"")</f>
        <v/>
      </c>
      <c r="O117" s="46" t="str">
        <f ca="1">IF(AND($B117&gt;0,O$7&gt;0),INDEX(Výskyt[#Data],MATCH($B117,Výskyt[kód-P]),O$7),"")</f>
        <v/>
      </c>
      <c r="P117" s="46" t="str">
        <f ca="1">IF(AND($B117&gt;0,P$7&gt;0),INDEX(Výskyt[#Data],MATCH($B117,Výskyt[kód-P]),P$7),"")</f>
        <v/>
      </c>
      <c r="Q117" s="46" t="str">
        <f ca="1">IF(AND($B117&gt;0,Q$7&gt;0),INDEX(Výskyt[#Data],MATCH($B117,Výskyt[kód-P]),Q$7),"")</f>
        <v/>
      </c>
      <c r="R117" s="46" t="str">
        <f ca="1">IF(AND($B117&gt;0,R$7&gt;0),INDEX(Výskyt[#Data],MATCH($B117,Výskyt[kód-P]),R$7),"")</f>
        <v/>
      </c>
    </row>
    <row r="118" spans="1:18" ht="12.75" customHeight="1" x14ac:dyDescent="0.4">
      <c r="A118" s="51">
        <v>110</v>
      </c>
      <c r="B118" s="52" t="str">
        <f>IFERROR(INDEX(Výskyt[[poradie]:[kód-P]],MATCH(A118,Výskyt[poradie],0),2),"")</f>
        <v/>
      </c>
      <c r="C118" s="52" t="str">
        <f>IFERROR(INDEX(Cenník[[Kód]:[Názov]],MATCH($B118,Cenník[Kód]),2),"")</f>
        <v/>
      </c>
      <c r="D118" s="46" t="str">
        <f t="shared" ca="1" si="3"/>
        <v/>
      </c>
      <c r="E118" s="53" t="str">
        <f>IFERROR(INDEX(Cenník[[KódN]:[JC]],MATCH($B118,Cenník[KódN]),2),"")</f>
        <v/>
      </c>
      <c r="F118" s="54" t="str">
        <f t="shared" ca="1" si="4"/>
        <v/>
      </c>
      <c r="G118" s="41"/>
      <c r="H118" s="58" t="str">
        <f t="shared" si="5"/>
        <v/>
      </c>
      <c r="I118" s="46" t="str">
        <f ca="1">IF(AND($B118&gt;0,I$7&gt;0),INDEX(Výskyt[#Data],MATCH($B118,Výskyt[kód-P]),I$7),"")</f>
        <v/>
      </c>
      <c r="J118" s="46" t="str">
        <f ca="1">IF(AND($B118&gt;0,J$7&gt;0),INDEX(Výskyt[#Data],MATCH($B118,Výskyt[kód-P]),J$7),"")</f>
        <v/>
      </c>
      <c r="K118" s="46" t="str">
        <f ca="1">IF(AND($B118&gt;0,K$7&gt;0),INDEX(Výskyt[#Data],MATCH($B118,Výskyt[kód-P]),K$7),"")</f>
        <v/>
      </c>
      <c r="L118" s="46" t="str">
        <f ca="1">IF(AND($B118&gt;0,L$7&gt;0),INDEX(Výskyt[#Data],MATCH($B118,Výskyt[kód-P]),L$7),"")</f>
        <v/>
      </c>
      <c r="M118" s="46" t="str">
        <f ca="1">IF(AND($B118&gt;0,M$7&gt;0),INDEX(Výskyt[#Data],MATCH($B118,Výskyt[kód-P]),M$7),"")</f>
        <v/>
      </c>
      <c r="N118" s="46" t="str">
        <f ca="1">IF(AND($B118&gt;0,N$7&gt;0),INDEX(Výskyt[#Data],MATCH($B118,Výskyt[kód-P]),N$7),"")</f>
        <v/>
      </c>
      <c r="O118" s="46" t="str">
        <f ca="1">IF(AND($B118&gt;0,O$7&gt;0),INDEX(Výskyt[#Data],MATCH($B118,Výskyt[kód-P]),O$7),"")</f>
        <v/>
      </c>
      <c r="P118" s="46" t="str">
        <f ca="1">IF(AND($B118&gt;0,P$7&gt;0),INDEX(Výskyt[#Data],MATCH($B118,Výskyt[kód-P]),P$7),"")</f>
        <v/>
      </c>
      <c r="Q118" s="46" t="str">
        <f ca="1">IF(AND($B118&gt;0,Q$7&gt;0),INDEX(Výskyt[#Data],MATCH($B118,Výskyt[kód-P]),Q$7),"")</f>
        <v/>
      </c>
      <c r="R118" s="46" t="str">
        <f ca="1">IF(AND($B118&gt;0,R$7&gt;0),INDEX(Výskyt[#Data],MATCH($B118,Výskyt[kód-P]),R$7),"")</f>
        <v/>
      </c>
    </row>
    <row r="119" spans="1:18" ht="12.75" customHeight="1" x14ac:dyDescent="0.4">
      <c r="A119" s="51">
        <v>111</v>
      </c>
      <c r="B119" s="52" t="str">
        <f>IFERROR(INDEX(Výskyt[[poradie]:[kód-P]],MATCH(A119,Výskyt[poradie],0),2),"")</f>
        <v/>
      </c>
      <c r="C119" s="52" t="str">
        <f>IFERROR(INDEX(Cenník[[Kód]:[Názov]],MATCH($B119,Cenník[Kód]),2),"")</f>
        <v/>
      </c>
      <c r="D119" s="46" t="str">
        <f t="shared" ca="1" si="3"/>
        <v/>
      </c>
      <c r="E119" s="53" t="str">
        <f>IFERROR(INDEX(Cenník[[KódN]:[JC]],MATCH($B119,Cenník[KódN]),2),"")</f>
        <v/>
      </c>
      <c r="F119" s="54" t="str">
        <f t="shared" ca="1" si="4"/>
        <v/>
      </c>
      <c r="G119" s="41"/>
      <c r="H119" s="58" t="str">
        <f t="shared" si="5"/>
        <v/>
      </c>
      <c r="I119" s="46" t="str">
        <f ca="1">IF(AND($B119&gt;0,I$7&gt;0),INDEX(Výskyt[#Data],MATCH($B119,Výskyt[kód-P]),I$7),"")</f>
        <v/>
      </c>
      <c r="J119" s="46" t="str">
        <f ca="1">IF(AND($B119&gt;0,J$7&gt;0),INDEX(Výskyt[#Data],MATCH($B119,Výskyt[kód-P]),J$7),"")</f>
        <v/>
      </c>
      <c r="K119" s="46" t="str">
        <f ca="1">IF(AND($B119&gt;0,K$7&gt;0),INDEX(Výskyt[#Data],MATCH($B119,Výskyt[kód-P]),K$7),"")</f>
        <v/>
      </c>
      <c r="L119" s="46" t="str">
        <f ca="1">IF(AND($B119&gt;0,L$7&gt;0),INDEX(Výskyt[#Data],MATCH($B119,Výskyt[kód-P]),L$7),"")</f>
        <v/>
      </c>
      <c r="M119" s="46" t="str">
        <f ca="1">IF(AND($B119&gt;0,M$7&gt;0),INDEX(Výskyt[#Data],MATCH($B119,Výskyt[kód-P]),M$7),"")</f>
        <v/>
      </c>
      <c r="N119" s="46" t="str">
        <f ca="1">IF(AND($B119&gt;0,N$7&gt;0),INDEX(Výskyt[#Data],MATCH($B119,Výskyt[kód-P]),N$7),"")</f>
        <v/>
      </c>
      <c r="O119" s="46" t="str">
        <f ca="1">IF(AND($B119&gt;0,O$7&gt;0),INDEX(Výskyt[#Data],MATCH($B119,Výskyt[kód-P]),O$7),"")</f>
        <v/>
      </c>
      <c r="P119" s="46" t="str">
        <f ca="1">IF(AND($B119&gt;0,P$7&gt;0),INDEX(Výskyt[#Data],MATCH($B119,Výskyt[kód-P]),P$7),"")</f>
        <v/>
      </c>
      <c r="Q119" s="46" t="str">
        <f ca="1">IF(AND($B119&gt;0,Q$7&gt;0),INDEX(Výskyt[#Data],MATCH($B119,Výskyt[kód-P]),Q$7),"")</f>
        <v/>
      </c>
      <c r="R119" s="46" t="str">
        <f ca="1">IF(AND($B119&gt;0,R$7&gt;0),INDEX(Výskyt[#Data],MATCH($B119,Výskyt[kód-P]),R$7),"")</f>
        <v/>
      </c>
    </row>
    <row r="120" spans="1:18" ht="12.75" customHeight="1" x14ac:dyDescent="0.4">
      <c r="A120" s="51">
        <v>112</v>
      </c>
      <c r="B120" s="52" t="str">
        <f>IFERROR(INDEX(Výskyt[[poradie]:[kód-P]],MATCH(A120,Výskyt[poradie],0),2),"")</f>
        <v/>
      </c>
      <c r="C120" s="52" t="str">
        <f>IFERROR(INDEX(Cenník[[Kód]:[Názov]],MATCH($B120,Cenník[Kód]),2),"")</f>
        <v/>
      </c>
      <c r="D120" s="46" t="str">
        <f t="shared" ca="1" si="3"/>
        <v/>
      </c>
      <c r="E120" s="53" t="str">
        <f>IFERROR(INDEX(Cenník[[KódN]:[JC]],MATCH($B120,Cenník[KódN]),2),"")</f>
        <v/>
      </c>
      <c r="F120" s="54" t="str">
        <f t="shared" ca="1" si="4"/>
        <v/>
      </c>
      <c r="G120" s="41"/>
      <c r="H120" s="58" t="str">
        <f t="shared" si="5"/>
        <v/>
      </c>
      <c r="I120" s="46" t="str">
        <f ca="1">IF(AND($B120&gt;0,I$7&gt;0),INDEX(Výskyt[#Data],MATCH($B120,Výskyt[kód-P]),I$7),"")</f>
        <v/>
      </c>
      <c r="J120" s="46" t="str">
        <f ca="1">IF(AND($B120&gt;0,J$7&gt;0),INDEX(Výskyt[#Data],MATCH($B120,Výskyt[kód-P]),J$7),"")</f>
        <v/>
      </c>
      <c r="K120" s="46" t="str">
        <f ca="1">IF(AND($B120&gt;0,K$7&gt;0),INDEX(Výskyt[#Data],MATCH($B120,Výskyt[kód-P]),K$7),"")</f>
        <v/>
      </c>
      <c r="L120" s="46" t="str">
        <f ca="1">IF(AND($B120&gt;0,L$7&gt;0),INDEX(Výskyt[#Data],MATCH($B120,Výskyt[kód-P]),L$7),"")</f>
        <v/>
      </c>
      <c r="M120" s="46" t="str">
        <f ca="1">IF(AND($B120&gt;0,M$7&gt;0),INDEX(Výskyt[#Data],MATCH($B120,Výskyt[kód-P]),M$7),"")</f>
        <v/>
      </c>
      <c r="N120" s="46" t="str">
        <f ca="1">IF(AND($B120&gt;0,N$7&gt;0),INDEX(Výskyt[#Data],MATCH($B120,Výskyt[kód-P]),N$7),"")</f>
        <v/>
      </c>
      <c r="O120" s="46" t="str">
        <f ca="1">IF(AND($B120&gt;0,O$7&gt;0),INDEX(Výskyt[#Data],MATCH($B120,Výskyt[kód-P]),O$7),"")</f>
        <v/>
      </c>
      <c r="P120" s="46" t="str">
        <f ca="1">IF(AND($B120&gt;0,P$7&gt;0),INDEX(Výskyt[#Data],MATCH($B120,Výskyt[kód-P]),P$7),"")</f>
        <v/>
      </c>
      <c r="Q120" s="46" t="str">
        <f ca="1">IF(AND($B120&gt;0,Q$7&gt;0),INDEX(Výskyt[#Data],MATCH($B120,Výskyt[kód-P]),Q$7),"")</f>
        <v/>
      </c>
      <c r="R120" s="46" t="str">
        <f ca="1">IF(AND($B120&gt;0,R$7&gt;0),INDEX(Výskyt[#Data],MATCH($B120,Výskyt[kód-P]),R$7),"")</f>
        <v/>
      </c>
    </row>
    <row r="121" spans="1:18" ht="12.75" customHeight="1" x14ac:dyDescent="0.4">
      <c r="A121" s="51">
        <v>113</v>
      </c>
      <c r="B121" s="52" t="str">
        <f>IFERROR(INDEX(Výskyt[[poradie]:[kód-P]],MATCH(A121,Výskyt[poradie],0),2),"")</f>
        <v/>
      </c>
      <c r="C121" s="52" t="str">
        <f>IFERROR(INDEX(Cenník[[Kód]:[Názov]],MATCH($B121,Cenník[Kód]),2),"")</f>
        <v/>
      </c>
      <c r="D121" s="46" t="str">
        <f t="shared" ca="1" si="3"/>
        <v/>
      </c>
      <c r="E121" s="53" t="str">
        <f>IFERROR(INDEX(Cenník[[KódN]:[JC]],MATCH($B121,Cenník[KódN]),2),"")</f>
        <v/>
      </c>
      <c r="F121" s="54" t="str">
        <f t="shared" ca="1" si="4"/>
        <v/>
      </c>
      <c r="G121" s="41"/>
      <c r="H121" s="58" t="str">
        <f t="shared" si="5"/>
        <v/>
      </c>
      <c r="I121" s="46" t="str">
        <f ca="1">IF(AND($B121&gt;0,I$7&gt;0),INDEX(Výskyt[#Data],MATCH($B121,Výskyt[kód-P]),I$7),"")</f>
        <v/>
      </c>
      <c r="J121" s="46" t="str">
        <f ca="1">IF(AND($B121&gt;0,J$7&gt;0),INDEX(Výskyt[#Data],MATCH($B121,Výskyt[kód-P]),J$7),"")</f>
        <v/>
      </c>
      <c r="K121" s="46" t="str">
        <f ca="1">IF(AND($B121&gt;0,K$7&gt;0),INDEX(Výskyt[#Data],MATCH($B121,Výskyt[kód-P]),K$7),"")</f>
        <v/>
      </c>
      <c r="L121" s="46" t="str">
        <f ca="1">IF(AND($B121&gt;0,L$7&gt;0),INDEX(Výskyt[#Data],MATCH($B121,Výskyt[kód-P]),L$7),"")</f>
        <v/>
      </c>
      <c r="M121" s="46" t="str">
        <f ca="1">IF(AND($B121&gt;0,M$7&gt;0),INDEX(Výskyt[#Data],MATCH($B121,Výskyt[kód-P]),M$7),"")</f>
        <v/>
      </c>
      <c r="N121" s="46" t="str">
        <f ca="1">IF(AND($B121&gt;0,N$7&gt;0),INDEX(Výskyt[#Data],MATCH($B121,Výskyt[kód-P]),N$7),"")</f>
        <v/>
      </c>
      <c r="O121" s="46" t="str">
        <f ca="1">IF(AND($B121&gt;0,O$7&gt;0),INDEX(Výskyt[#Data],MATCH($B121,Výskyt[kód-P]),O$7),"")</f>
        <v/>
      </c>
      <c r="P121" s="46" t="str">
        <f ca="1">IF(AND($B121&gt;0,P$7&gt;0),INDEX(Výskyt[#Data],MATCH($B121,Výskyt[kód-P]),P$7),"")</f>
        <v/>
      </c>
      <c r="Q121" s="46" t="str">
        <f ca="1">IF(AND($B121&gt;0,Q$7&gt;0),INDEX(Výskyt[#Data],MATCH($B121,Výskyt[kód-P]),Q$7),"")</f>
        <v/>
      </c>
      <c r="R121" s="46" t="str">
        <f ca="1">IF(AND($B121&gt;0,R$7&gt;0),INDEX(Výskyt[#Data],MATCH($B121,Výskyt[kód-P]),R$7),"")</f>
        <v/>
      </c>
    </row>
    <row r="122" spans="1:18" ht="12.75" customHeight="1" x14ac:dyDescent="0.4">
      <c r="A122" s="51">
        <v>114</v>
      </c>
      <c r="B122" s="52" t="str">
        <f>IFERROR(INDEX(Výskyt[[poradie]:[kód-P]],MATCH(A122,Výskyt[poradie],0),2),"")</f>
        <v/>
      </c>
      <c r="C122" s="52" t="str">
        <f>IFERROR(INDEX(Cenník[[Kód]:[Názov]],MATCH($B122,Cenník[Kód]),2),"")</f>
        <v/>
      </c>
      <c r="D122" s="46" t="str">
        <f t="shared" ca="1" si="3"/>
        <v/>
      </c>
      <c r="E122" s="53" t="str">
        <f>IFERROR(INDEX(Cenník[[KódN]:[JC]],MATCH($B122,Cenník[KódN]),2),"")</f>
        <v/>
      </c>
      <c r="F122" s="54" t="str">
        <f t="shared" ca="1" si="4"/>
        <v/>
      </c>
      <c r="G122" s="41"/>
      <c r="H122" s="58" t="str">
        <f t="shared" si="5"/>
        <v/>
      </c>
      <c r="I122" s="46" t="str">
        <f ca="1">IF(AND($B122&gt;0,I$7&gt;0),INDEX(Výskyt[#Data],MATCH($B122,Výskyt[kód-P]),I$7),"")</f>
        <v/>
      </c>
      <c r="J122" s="46" t="str">
        <f ca="1">IF(AND($B122&gt;0,J$7&gt;0),INDEX(Výskyt[#Data],MATCH($B122,Výskyt[kód-P]),J$7),"")</f>
        <v/>
      </c>
      <c r="K122" s="46" t="str">
        <f ca="1">IF(AND($B122&gt;0,K$7&gt;0),INDEX(Výskyt[#Data],MATCH($B122,Výskyt[kód-P]),K$7),"")</f>
        <v/>
      </c>
      <c r="L122" s="46" t="str">
        <f ca="1">IF(AND($B122&gt;0,L$7&gt;0),INDEX(Výskyt[#Data],MATCH($B122,Výskyt[kód-P]),L$7),"")</f>
        <v/>
      </c>
      <c r="M122" s="46" t="str">
        <f ca="1">IF(AND($B122&gt;0,M$7&gt;0),INDEX(Výskyt[#Data],MATCH($B122,Výskyt[kód-P]),M$7),"")</f>
        <v/>
      </c>
      <c r="N122" s="46" t="str">
        <f ca="1">IF(AND($B122&gt;0,N$7&gt;0),INDEX(Výskyt[#Data],MATCH($B122,Výskyt[kód-P]),N$7),"")</f>
        <v/>
      </c>
      <c r="O122" s="46" t="str">
        <f ca="1">IF(AND($B122&gt;0,O$7&gt;0),INDEX(Výskyt[#Data],MATCH($B122,Výskyt[kód-P]),O$7),"")</f>
        <v/>
      </c>
      <c r="P122" s="46" t="str">
        <f ca="1">IF(AND($B122&gt;0,P$7&gt;0),INDEX(Výskyt[#Data],MATCH($B122,Výskyt[kód-P]),P$7),"")</f>
        <v/>
      </c>
      <c r="Q122" s="46" t="str">
        <f ca="1">IF(AND($B122&gt;0,Q$7&gt;0),INDEX(Výskyt[#Data],MATCH($B122,Výskyt[kód-P]),Q$7),"")</f>
        <v/>
      </c>
      <c r="R122" s="46" t="str">
        <f ca="1">IF(AND($B122&gt;0,R$7&gt;0),INDEX(Výskyt[#Data],MATCH($B122,Výskyt[kód-P]),R$7),"")</f>
        <v/>
      </c>
    </row>
    <row r="123" spans="1:18" ht="12.75" customHeight="1" x14ac:dyDescent="0.4">
      <c r="A123" s="51">
        <v>115</v>
      </c>
      <c r="B123" s="52" t="str">
        <f>IFERROR(INDEX(Výskyt[[poradie]:[kód-P]],MATCH(A123,Výskyt[poradie],0),2),"")</f>
        <v/>
      </c>
      <c r="C123" s="52" t="str">
        <f>IFERROR(INDEX(Cenník[[Kód]:[Názov]],MATCH($B123,Cenník[Kód]),2),"")</f>
        <v/>
      </c>
      <c r="D123" s="46" t="str">
        <f t="shared" ca="1" si="3"/>
        <v/>
      </c>
      <c r="E123" s="53" t="str">
        <f>IFERROR(INDEX(Cenník[[KódN]:[JC]],MATCH($B123,Cenník[KódN]),2),"")</f>
        <v/>
      </c>
      <c r="F123" s="54" t="str">
        <f t="shared" ca="1" si="4"/>
        <v/>
      </c>
      <c r="G123" s="41"/>
      <c r="H123" s="58" t="str">
        <f t="shared" si="5"/>
        <v/>
      </c>
      <c r="I123" s="46" t="str">
        <f ca="1">IF(AND($B123&gt;0,I$7&gt;0),INDEX(Výskyt[#Data],MATCH($B123,Výskyt[kód-P]),I$7),"")</f>
        <v/>
      </c>
      <c r="J123" s="46" t="str">
        <f ca="1">IF(AND($B123&gt;0,J$7&gt;0),INDEX(Výskyt[#Data],MATCH($B123,Výskyt[kód-P]),J$7),"")</f>
        <v/>
      </c>
      <c r="K123" s="46" t="str">
        <f ca="1">IF(AND($B123&gt;0,K$7&gt;0),INDEX(Výskyt[#Data],MATCH($B123,Výskyt[kód-P]),K$7),"")</f>
        <v/>
      </c>
      <c r="L123" s="46" t="str">
        <f ca="1">IF(AND($B123&gt;0,L$7&gt;0),INDEX(Výskyt[#Data],MATCH($B123,Výskyt[kód-P]),L$7),"")</f>
        <v/>
      </c>
      <c r="M123" s="46" t="str">
        <f ca="1">IF(AND($B123&gt;0,M$7&gt;0),INDEX(Výskyt[#Data],MATCH($B123,Výskyt[kód-P]),M$7),"")</f>
        <v/>
      </c>
      <c r="N123" s="46" t="str">
        <f ca="1">IF(AND($B123&gt;0,N$7&gt;0),INDEX(Výskyt[#Data],MATCH($B123,Výskyt[kód-P]),N$7),"")</f>
        <v/>
      </c>
      <c r="O123" s="46" t="str">
        <f ca="1">IF(AND($B123&gt;0,O$7&gt;0),INDEX(Výskyt[#Data],MATCH($B123,Výskyt[kód-P]),O$7),"")</f>
        <v/>
      </c>
      <c r="P123" s="46" t="str">
        <f ca="1">IF(AND($B123&gt;0,P$7&gt;0),INDEX(Výskyt[#Data],MATCH($B123,Výskyt[kód-P]),P$7),"")</f>
        <v/>
      </c>
      <c r="Q123" s="46" t="str">
        <f ca="1">IF(AND($B123&gt;0,Q$7&gt;0),INDEX(Výskyt[#Data],MATCH($B123,Výskyt[kód-P]),Q$7),"")</f>
        <v/>
      </c>
      <c r="R123" s="46" t="str">
        <f ca="1">IF(AND($B123&gt;0,R$7&gt;0),INDEX(Výskyt[#Data],MATCH($B123,Výskyt[kód-P]),R$7),"")</f>
        <v/>
      </c>
    </row>
    <row r="124" spans="1:18" ht="12.75" customHeight="1" x14ac:dyDescent="0.4">
      <c r="A124" s="51">
        <v>116</v>
      </c>
      <c r="B124" s="52" t="str">
        <f>IFERROR(INDEX(Výskyt[[poradie]:[kód-P]],MATCH(A124,Výskyt[poradie],0),2),"")</f>
        <v/>
      </c>
      <c r="C124" s="52" t="str">
        <f>IFERROR(INDEX(Cenník[[Kód]:[Názov]],MATCH($B124,Cenník[Kód]),2),"")</f>
        <v/>
      </c>
      <c r="D124" s="46" t="str">
        <f t="shared" ca="1" si="3"/>
        <v/>
      </c>
      <c r="E124" s="53" t="str">
        <f>IFERROR(INDEX(Cenník[[KódN]:[JC]],MATCH($B124,Cenník[KódN]),2),"")</f>
        <v/>
      </c>
      <c r="F124" s="54" t="str">
        <f t="shared" ca="1" si="4"/>
        <v/>
      </c>
      <c r="G124" s="41"/>
      <c r="H124" s="58" t="str">
        <f t="shared" si="5"/>
        <v/>
      </c>
      <c r="I124" s="46" t="str">
        <f ca="1">IF(AND($B124&gt;0,I$7&gt;0),INDEX(Výskyt[#Data],MATCH($B124,Výskyt[kód-P]),I$7),"")</f>
        <v/>
      </c>
      <c r="J124" s="46" t="str">
        <f ca="1">IF(AND($B124&gt;0,J$7&gt;0),INDEX(Výskyt[#Data],MATCH($B124,Výskyt[kód-P]),J$7),"")</f>
        <v/>
      </c>
      <c r="K124" s="46" t="str">
        <f ca="1">IF(AND($B124&gt;0,K$7&gt;0),INDEX(Výskyt[#Data],MATCH($B124,Výskyt[kód-P]),K$7),"")</f>
        <v/>
      </c>
      <c r="L124" s="46" t="str">
        <f ca="1">IF(AND($B124&gt;0,L$7&gt;0),INDEX(Výskyt[#Data],MATCH($B124,Výskyt[kód-P]),L$7),"")</f>
        <v/>
      </c>
      <c r="M124" s="46" t="str">
        <f ca="1">IF(AND($B124&gt;0,M$7&gt;0),INDEX(Výskyt[#Data],MATCH($B124,Výskyt[kód-P]),M$7),"")</f>
        <v/>
      </c>
      <c r="N124" s="46" t="str">
        <f ca="1">IF(AND($B124&gt;0,N$7&gt;0),INDEX(Výskyt[#Data],MATCH($B124,Výskyt[kód-P]),N$7),"")</f>
        <v/>
      </c>
      <c r="O124" s="46" t="str">
        <f ca="1">IF(AND($B124&gt;0,O$7&gt;0),INDEX(Výskyt[#Data],MATCH($B124,Výskyt[kód-P]),O$7),"")</f>
        <v/>
      </c>
      <c r="P124" s="46" t="str">
        <f ca="1">IF(AND($B124&gt;0,P$7&gt;0),INDEX(Výskyt[#Data],MATCH($B124,Výskyt[kód-P]),P$7),"")</f>
        <v/>
      </c>
      <c r="Q124" s="46" t="str">
        <f ca="1">IF(AND($B124&gt;0,Q$7&gt;0),INDEX(Výskyt[#Data],MATCH($B124,Výskyt[kód-P]),Q$7),"")</f>
        <v/>
      </c>
      <c r="R124" s="46" t="str">
        <f ca="1">IF(AND($B124&gt;0,R$7&gt;0),INDEX(Výskyt[#Data],MATCH($B124,Výskyt[kód-P]),R$7),"")</f>
        <v/>
      </c>
    </row>
    <row r="125" spans="1:18" ht="12.75" customHeight="1" x14ac:dyDescent="0.4">
      <c r="A125" s="51">
        <v>117</v>
      </c>
      <c r="B125" s="52" t="str">
        <f>IFERROR(INDEX(Výskyt[[poradie]:[kód-P]],MATCH(A125,Výskyt[poradie],0),2),"")</f>
        <v/>
      </c>
      <c r="C125" s="52" t="str">
        <f>IFERROR(INDEX(Cenník[[Kód]:[Názov]],MATCH($B125,Cenník[Kód]),2),"")</f>
        <v/>
      </c>
      <c r="D125" s="46" t="str">
        <f t="shared" ca="1" si="3"/>
        <v/>
      </c>
      <c r="E125" s="53" t="str">
        <f>IFERROR(INDEX(Cenník[[KódN]:[JC]],MATCH($B125,Cenník[KódN]),2),"")</f>
        <v/>
      </c>
      <c r="F125" s="54" t="str">
        <f t="shared" ca="1" si="4"/>
        <v/>
      </c>
      <c r="G125" s="41"/>
      <c r="H125" s="58" t="str">
        <f t="shared" si="5"/>
        <v/>
      </c>
      <c r="I125" s="46" t="str">
        <f ca="1">IF(AND($B125&gt;0,I$7&gt;0),INDEX(Výskyt[#Data],MATCH($B125,Výskyt[kód-P]),I$7),"")</f>
        <v/>
      </c>
      <c r="J125" s="46" t="str">
        <f ca="1">IF(AND($B125&gt;0,J$7&gt;0),INDEX(Výskyt[#Data],MATCH($B125,Výskyt[kód-P]),J$7),"")</f>
        <v/>
      </c>
      <c r="K125" s="46" t="str">
        <f ca="1">IF(AND($B125&gt;0,K$7&gt;0),INDEX(Výskyt[#Data],MATCH($B125,Výskyt[kód-P]),K$7),"")</f>
        <v/>
      </c>
      <c r="L125" s="46" t="str">
        <f ca="1">IF(AND($B125&gt;0,L$7&gt;0),INDEX(Výskyt[#Data],MATCH($B125,Výskyt[kód-P]),L$7),"")</f>
        <v/>
      </c>
      <c r="M125" s="46" t="str">
        <f ca="1">IF(AND($B125&gt;0,M$7&gt;0),INDEX(Výskyt[#Data],MATCH($B125,Výskyt[kód-P]),M$7),"")</f>
        <v/>
      </c>
      <c r="N125" s="46" t="str">
        <f ca="1">IF(AND($B125&gt;0,N$7&gt;0),INDEX(Výskyt[#Data],MATCH($B125,Výskyt[kód-P]),N$7),"")</f>
        <v/>
      </c>
      <c r="O125" s="46" t="str">
        <f ca="1">IF(AND($B125&gt;0,O$7&gt;0),INDEX(Výskyt[#Data],MATCH($B125,Výskyt[kód-P]),O$7),"")</f>
        <v/>
      </c>
      <c r="P125" s="46" t="str">
        <f ca="1">IF(AND($B125&gt;0,P$7&gt;0),INDEX(Výskyt[#Data],MATCH($B125,Výskyt[kód-P]),P$7),"")</f>
        <v/>
      </c>
      <c r="Q125" s="46" t="str">
        <f ca="1">IF(AND($B125&gt;0,Q$7&gt;0),INDEX(Výskyt[#Data],MATCH($B125,Výskyt[kód-P]),Q$7),"")</f>
        <v/>
      </c>
      <c r="R125" s="46" t="str">
        <f ca="1">IF(AND($B125&gt;0,R$7&gt;0),INDEX(Výskyt[#Data],MATCH($B125,Výskyt[kód-P]),R$7),"")</f>
        <v/>
      </c>
    </row>
    <row r="126" spans="1:18" ht="12.75" customHeight="1" x14ac:dyDescent="0.4">
      <c r="A126" s="51">
        <v>118</v>
      </c>
      <c r="B126" s="52" t="str">
        <f>IFERROR(INDEX(Výskyt[[poradie]:[kód-P]],MATCH(A126,Výskyt[poradie],0),2),"")</f>
        <v/>
      </c>
      <c r="C126" s="52" t="str">
        <f>IFERROR(INDEX(Cenník[[Kód]:[Názov]],MATCH($B126,Cenník[Kód]),2),"")</f>
        <v/>
      </c>
      <c r="D126" s="46" t="str">
        <f t="shared" ca="1" si="3"/>
        <v/>
      </c>
      <c r="E126" s="53" t="str">
        <f>IFERROR(INDEX(Cenník[[KódN]:[JC]],MATCH($B126,Cenník[KódN]),2),"")</f>
        <v/>
      </c>
      <c r="F126" s="54" t="str">
        <f t="shared" ca="1" si="4"/>
        <v/>
      </c>
      <c r="G126" s="41"/>
      <c r="H126" s="58" t="str">
        <f t="shared" si="5"/>
        <v/>
      </c>
      <c r="I126" s="46" t="str">
        <f ca="1">IF(AND($B126&gt;0,I$7&gt;0),INDEX(Výskyt[#Data],MATCH($B126,Výskyt[kód-P]),I$7),"")</f>
        <v/>
      </c>
      <c r="J126" s="46" t="str">
        <f ca="1">IF(AND($B126&gt;0,J$7&gt;0),INDEX(Výskyt[#Data],MATCH($B126,Výskyt[kód-P]),J$7),"")</f>
        <v/>
      </c>
      <c r="K126" s="46" t="str">
        <f ca="1">IF(AND($B126&gt;0,K$7&gt;0),INDEX(Výskyt[#Data],MATCH($B126,Výskyt[kód-P]),K$7),"")</f>
        <v/>
      </c>
      <c r="L126" s="46" t="str">
        <f ca="1">IF(AND($B126&gt;0,L$7&gt;0),INDEX(Výskyt[#Data],MATCH($B126,Výskyt[kód-P]),L$7),"")</f>
        <v/>
      </c>
      <c r="M126" s="46" t="str">
        <f ca="1">IF(AND($B126&gt;0,M$7&gt;0),INDEX(Výskyt[#Data],MATCH($B126,Výskyt[kód-P]),M$7),"")</f>
        <v/>
      </c>
      <c r="N126" s="46" t="str">
        <f ca="1">IF(AND($B126&gt;0,N$7&gt;0),INDEX(Výskyt[#Data],MATCH($B126,Výskyt[kód-P]),N$7),"")</f>
        <v/>
      </c>
      <c r="O126" s="46" t="str">
        <f ca="1">IF(AND($B126&gt;0,O$7&gt;0),INDEX(Výskyt[#Data],MATCH($B126,Výskyt[kód-P]),O$7),"")</f>
        <v/>
      </c>
      <c r="P126" s="46" t="str">
        <f ca="1">IF(AND($B126&gt;0,P$7&gt;0),INDEX(Výskyt[#Data],MATCH($B126,Výskyt[kód-P]),P$7),"")</f>
        <v/>
      </c>
      <c r="Q126" s="46" t="str">
        <f ca="1">IF(AND($B126&gt;0,Q$7&gt;0),INDEX(Výskyt[#Data],MATCH($B126,Výskyt[kód-P]),Q$7),"")</f>
        <v/>
      </c>
      <c r="R126" s="46" t="str">
        <f ca="1">IF(AND($B126&gt;0,R$7&gt;0),INDEX(Výskyt[#Data],MATCH($B126,Výskyt[kód-P]),R$7),"")</f>
        <v/>
      </c>
    </row>
    <row r="127" spans="1:18" ht="12.75" customHeight="1" x14ac:dyDescent="0.4">
      <c r="A127" s="51">
        <v>119</v>
      </c>
      <c r="B127" s="52" t="str">
        <f>IFERROR(INDEX(Výskyt[[poradie]:[kód-P]],MATCH(A127,Výskyt[poradie],0),2),"")</f>
        <v/>
      </c>
      <c r="C127" s="52" t="str">
        <f>IFERROR(INDEX(Cenník[[Kód]:[Názov]],MATCH($B127,Cenník[Kód]),2),"")</f>
        <v/>
      </c>
      <c r="D127" s="46" t="str">
        <f t="shared" ca="1" si="3"/>
        <v/>
      </c>
      <c r="E127" s="53" t="str">
        <f>IFERROR(INDEX(Cenník[[KódN]:[JC]],MATCH($B127,Cenník[KódN]),2),"")</f>
        <v/>
      </c>
      <c r="F127" s="54" t="str">
        <f t="shared" ca="1" si="4"/>
        <v/>
      </c>
      <c r="G127" s="41"/>
      <c r="H127" s="58" t="str">
        <f t="shared" si="5"/>
        <v/>
      </c>
      <c r="I127" s="46" t="str">
        <f ca="1">IF(AND($B127&gt;0,I$7&gt;0),INDEX(Výskyt[#Data],MATCH($B127,Výskyt[kód-P]),I$7),"")</f>
        <v/>
      </c>
      <c r="J127" s="46" t="str">
        <f ca="1">IF(AND($B127&gt;0,J$7&gt;0),INDEX(Výskyt[#Data],MATCH($B127,Výskyt[kód-P]),J$7),"")</f>
        <v/>
      </c>
      <c r="K127" s="46" t="str">
        <f ca="1">IF(AND($B127&gt;0,K$7&gt;0),INDEX(Výskyt[#Data],MATCH($B127,Výskyt[kód-P]),K$7),"")</f>
        <v/>
      </c>
      <c r="L127" s="46" t="str">
        <f ca="1">IF(AND($B127&gt;0,L$7&gt;0),INDEX(Výskyt[#Data],MATCH($B127,Výskyt[kód-P]),L$7),"")</f>
        <v/>
      </c>
      <c r="M127" s="46" t="str">
        <f ca="1">IF(AND($B127&gt;0,M$7&gt;0),INDEX(Výskyt[#Data],MATCH($B127,Výskyt[kód-P]),M$7),"")</f>
        <v/>
      </c>
      <c r="N127" s="46" t="str">
        <f ca="1">IF(AND($B127&gt;0,N$7&gt;0),INDEX(Výskyt[#Data],MATCH($B127,Výskyt[kód-P]),N$7),"")</f>
        <v/>
      </c>
      <c r="O127" s="46" t="str">
        <f ca="1">IF(AND($B127&gt;0,O$7&gt;0),INDEX(Výskyt[#Data],MATCH($B127,Výskyt[kód-P]),O$7),"")</f>
        <v/>
      </c>
      <c r="P127" s="46" t="str">
        <f ca="1">IF(AND($B127&gt;0,P$7&gt;0),INDEX(Výskyt[#Data],MATCH($B127,Výskyt[kód-P]),P$7),"")</f>
        <v/>
      </c>
      <c r="Q127" s="46" t="str">
        <f ca="1">IF(AND($B127&gt;0,Q$7&gt;0),INDEX(Výskyt[#Data],MATCH($B127,Výskyt[kód-P]),Q$7),"")</f>
        <v/>
      </c>
      <c r="R127" s="46" t="str">
        <f ca="1">IF(AND($B127&gt;0,R$7&gt;0),INDEX(Výskyt[#Data],MATCH($B127,Výskyt[kód-P]),R$7),"")</f>
        <v/>
      </c>
    </row>
    <row r="128" spans="1:18" ht="12.75" customHeight="1" x14ac:dyDescent="0.4">
      <c r="A128" s="51">
        <v>120</v>
      </c>
      <c r="B128" s="52" t="str">
        <f>IFERROR(INDEX(Výskyt[[poradie]:[kód-P]],MATCH(A128,Výskyt[poradie],0),2),"")</f>
        <v/>
      </c>
      <c r="C128" s="52" t="str">
        <f>IFERROR(INDEX(Cenník[[Kód]:[Názov]],MATCH($B128,Cenník[Kód]),2),"")</f>
        <v/>
      </c>
      <c r="D128" s="46" t="str">
        <f t="shared" ca="1" si="3"/>
        <v/>
      </c>
      <c r="E128" s="53" t="str">
        <f>IFERROR(INDEX(Cenník[[KódN]:[JC]],MATCH($B128,Cenník[KódN]),2),"")</f>
        <v/>
      </c>
      <c r="F128" s="54" t="str">
        <f t="shared" ca="1" si="4"/>
        <v/>
      </c>
      <c r="G128" s="41"/>
      <c r="H128" s="58" t="str">
        <f t="shared" si="5"/>
        <v/>
      </c>
      <c r="I128" s="46" t="str">
        <f ca="1">IF(AND($B128&gt;0,I$7&gt;0),INDEX(Výskyt[#Data],MATCH($B128,Výskyt[kód-P]),I$7),"")</f>
        <v/>
      </c>
      <c r="J128" s="46" t="str">
        <f ca="1">IF(AND($B128&gt;0,J$7&gt;0),INDEX(Výskyt[#Data],MATCH($B128,Výskyt[kód-P]),J$7),"")</f>
        <v/>
      </c>
      <c r="K128" s="46" t="str">
        <f ca="1">IF(AND($B128&gt;0,K$7&gt;0),INDEX(Výskyt[#Data],MATCH($B128,Výskyt[kód-P]),K$7),"")</f>
        <v/>
      </c>
      <c r="L128" s="46" t="str">
        <f ca="1">IF(AND($B128&gt;0,L$7&gt;0),INDEX(Výskyt[#Data],MATCH($B128,Výskyt[kód-P]),L$7),"")</f>
        <v/>
      </c>
      <c r="M128" s="46" t="str">
        <f ca="1">IF(AND($B128&gt;0,M$7&gt;0),INDEX(Výskyt[#Data],MATCH($B128,Výskyt[kód-P]),M$7),"")</f>
        <v/>
      </c>
      <c r="N128" s="46" t="str">
        <f ca="1">IF(AND($B128&gt;0,N$7&gt;0),INDEX(Výskyt[#Data],MATCH($B128,Výskyt[kód-P]),N$7),"")</f>
        <v/>
      </c>
      <c r="O128" s="46" t="str">
        <f ca="1">IF(AND($B128&gt;0,O$7&gt;0),INDEX(Výskyt[#Data],MATCH($B128,Výskyt[kód-P]),O$7),"")</f>
        <v/>
      </c>
      <c r="P128" s="46" t="str">
        <f ca="1">IF(AND($B128&gt;0,P$7&gt;0),INDEX(Výskyt[#Data],MATCH($B128,Výskyt[kód-P]),P$7),"")</f>
        <v/>
      </c>
      <c r="Q128" s="46" t="str">
        <f ca="1">IF(AND($B128&gt;0,Q$7&gt;0),INDEX(Výskyt[#Data],MATCH($B128,Výskyt[kód-P]),Q$7),"")</f>
        <v/>
      </c>
      <c r="R128" s="46" t="str">
        <f ca="1">IF(AND($B128&gt;0,R$7&gt;0),INDEX(Výskyt[#Data],MATCH($B128,Výskyt[kód-P]),R$7),"")</f>
        <v/>
      </c>
    </row>
    <row r="129" spans="1:18" ht="12.75" customHeight="1" x14ac:dyDescent="0.4">
      <c r="A129" s="51">
        <v>121</v>
      </c>
      <c r="B129" s="52" t="str">
        <f>IFERROR(INDEX(Výskyt[[poradie]:[kód-P]],MATCH(A129,Výskyt[poradie],0),2),"")</f>
        <v/>
      </c>
      <c r="C129" s="52" t="str">
        <f>IFERROR(INDEX(Cenník[[Kód]:[Názov]],MATCH($B129,Cenník[Kód]),2),"")</f>
        <v/>
      </c>
      <c r="D129" s="46" t="str">
        <f t="shared" ca="1" si="3"/>
        <v/>
      </c>
      <c r="E129" s="53" t="str">
        <f>IFERROR(INDEX(Cenník[[KódN]:[JC]],MATCH($B129,Cenník[KódN]),2),"")</f>
        <v/>
      </c>
      <c r="F129" s="54" t="str">
        <f t="shared" ca="1" si="4"/>
        <v/>
      </c>
      <c r="G129" s="41"/>
      <c r="H129" s="58" t="str">
        <f t="shared" si="5"/>
        <v/>
      </c>
      <c r="I129" s="46" t="str">
        <f ca="1">IF(AND($B129&gt;0,I$7&gt;0),INDEX(Výskyt[#Data],MATCH($B129,Výskyt[kód-P]),I$7),"")</f>
        <v/>
      </c>
      <c r="J129" s="46" t="str">
        <f ca="1">IF(AND($B129&gt;0,J$7&gt;0),INDEX(Výskyt[#Data],MATCH($B129,Výskyt[kód-P]),J$7),"")</f>
        <v/>
      </c>
      <c r="K129" s="46" t="str">
        <f ca="1">IF(AND($B129&gt;0,K$7&gt;0),INDEX(Výskyt[#Data],MATCH($B129,Výskyt[kód-P]),K$7),"")</f>
        <v/>
      </c>
      <c r="L129" s="46" t="str">
        <f ca="1">IF(AND($B129&gt;0,L$7&gt;0),INDEX(Výskyt[#Data],MATCH($B129,Výskyt[kód-P]),L$7),"")</f>
        <v/>
      </c>
      <c r="M129" s="46" t="str">
        <f ca="1">IF(AND($B129&gt;0,M$7&gt;0),INDEX(Výskyt[#Data],MATCH($B129,Výskyt[kód-P]),M$7),"")</f>
        <v/>
      </c>
      <c r="N129" s="46" t="str">
        <f ca="1">IF(AND($B129&gt;0,N$7&gt;0),INDEX(Výskyt[#Data],MATCH($B129,Výskyt[kód-P]),N$7),"")</f>
        <v/>
      </c>
      <c r="O129" s="46" t="str">
        <f ca="1">IF(AND($B129&gt;0,O$7&gt;0),INDEX(Výskyt[#Data],MATCH($B129,Výskyt[kód-P]),O$7),"")</f>
        <v/>
      </c>
      <c r="P129" s="46" t="str">
        <f ca="1">IF(AND($B129&gt;0,P$7&gt;0),INDEX(Výskyt[#Data],MATCH($B129,Výskyt[kód-P]),P$7),"")</f>
        <v/>
      </c>
      <c r="Q129" s="46" t="str">
        <f ca="1">IF(AND($B129&gt;0,Q$7&gt;0),INDEX(Výskyt[#Data],MATCH($B129,Výskyt[kód-P]),Q$7),"")</f>
        <v/>
      </c>
      <c r="R129" s="46" t="str">
        <f ca="1">IF(AND($B129&gt;0,R$7&gt;0),INDEX(Výskyt[#Data],MATCH($B129,Výskyt[kód-P]),R$7),"")</f>
        <v/>
      </c>
    </row>
    <row r="130" spans="1:18" ht="12.75" customHeight="1" x14ac:dyDescent="0.4">
      <c r="A130" s="51">
        <v>122</v>
      </c>
      <c r="B130" s="52" t="str">
        <f>IFERROR(INDEX(Výskyt[[poradie]:[kód-P]],MATCH(A130,Výskyt[poradie],0),2),"")</f>
        <v/>
      </c>
      <c r="C130" s="52" t="str">
        <f>IFERROR(INDEX(Cenník[[Kód]:[Názov]],MATCH($B130,Cenník[Kód]),2),"")</f>
        <v/>
      </c>
      <c r="D130" s="46" t="str">
        <f t="shared" ca="1" si="3"/>
        <v/>
      </c>
      <c r="E130" s="53" t="str">
        <f>IFERROR(INDEX(Cenník[[KódN]:[JC]],MATCH($B130,Cenník[KódN]),2),"")</f>
        <v/>
      </c>
      <c r="F130" s="54" t="str">
        <f t="shared" ca="1" si="4"/>
        <v/>
      </c>
      <c r="G130" s="41"/>
      <c r="H130" s="58" t="str">
        <f t="shared" si="5"/>
        <v/>
      </c>
      <c r="I130" s="46" t="str">
        <f ca="1">IF(AND($B130&gt;0,I$7&gt;0),INDEX(Výskyt[#Data],MATCH($B130,Výskyt[kód-P]),I$7),"")</f>
        <v/>
      </c>
      <c r="J130" s="46" t="str">
        <f ca="1">IF(AND($B130&gt;0,J$7&gt;0),INDEX(Výskyt[#Data],MATCH($B130,Výskyt[kód-P]),J$7),"")</f>
        <v/>
      </c>
      <c r="K130" s="46" t="str">
        <f ca="1">IF(AND($B130&gt;0,K$7&gt;0),INDEX(Výskyt[#Data],MATCH($B130,Výskyt[kód-P]),K$7),"")</f>
        <v/>
      </c>
      <c r="L130" s="46" t="str">
        <f ca="1">IF(AND($B130&gt;0,L$7&gt;0),INDEX(Výskyt[#Data],MATCH($B130,Výskyt[kód-P]),L$7),"")</f>
        <v/>
      </c>
      <c r="M130" s="46" t="str">
        <f ca="1">IF(AND($B130&gt;0,M$7&gt;0),INDEX(Výskyt[#Data],MATCH($B130,Výskyt[kód-P]),M$7),"")</f>
        <v/>
      </c>
      <c r="N130" s="46" t="str">
        <f ca="1">IF(AND($B130&gt;0,N$7&gt;0),INDEX(Výskyt[#Data],MATCH($B130,Výskyt[kód-P]),N$7),"")</f>
        <v/>
      </c>
      <c r="O130" s="46" t="str">
        <f ca="1">IF(AND($B130&gt;0,O$7&gt;0),INDEX(Výskyt[#Data],MATCH($B130,Výskyt[kód-P]),O$7),"")</f>
        <v/>
      </c>
      <c r="P130" s="46" t="str">
        <f ca="1">IF(AND($B130&gt;0,P$7&gt;0),INDEX(Výskyt[#Data],MATCH($B130,Výskyt[kód-P]),P$7),"")</f>
        <v/>
      </c>
      <c r="Q130" s="46" t="str">
        <f ca="1">IF(AND($B130&gt;0,Q$7&gt;0),INDEX(Výskyt[#Data],MATCH($B130,Výskyt[kód-P]),Q$7),"")</f>
        <v/>
      </c>
      <c r="R130" s="46" t="str">
        <f ca="1">IF(AND($B130&gt;0,R$7&gt;0),INDEX(Výskyt[#Data],MATCH($B130,Výskyt[kód-P]),R$7),"")</f>
        <v/>
      </c>
    </row>
    <row r="131" spans="1:18" ht="12.75" customHeight="1" x14ac:dyDescent="0.4">
      <c r="A131" s="51">
        <v>123</v>
      </c>
      <c r="B131" s="52" t="str">
        <f>IFERROR(INDEX(Výskyt[[poradie]:[kód-P]],MATCH(A131,Výskyt[poradie],0),2),"")</f>
        <v/>
      </c>
      <c r="C131" s="52" t="str">
        <f>IFERROR(INDEX(Cenník[[Kód]:[Názov]],MATCH($B131,Cenník[Kód]),2),"")</f>
        <v/>
      </c>
      <c r="D131" s="46" t="str">
        <f t="shared" ca="1" si="3"/>
        <v/>
      </c>
      <c r="E131" s="53" t="str">
        <f>IFERROR(INDEX(Cenník[[KódN]:[JC]],MATCH($B131,Cenník[KódN]),2),"")</f>
        <v/>
      </c>
      <c r="F131" s="54" t="str">
        <f t="shared" ca="1" si="4"/>
        <v/>
      </c>
      <c r="G131" s="41"/>
      <c r="H131" s="58" t="str">
        <f t="shared" si="5"/>
        <v/>
      </c>
      <c r="I131" s="46" t="str">
        <f ca="1">IF(AND($B131&gt;0,I$7&gt;0),INDEX(Výskyt[#Data],MATCH($B131,Výskyt[kód-P]),I$7),"")</f>
        <v/>
      </c>
      <c r="J131" s="46" t="str">
        <f ca="1">IF(AND($B131&gt;0,J$7&gt;0),INDEX(Výskyt[#Data],MATCH($B131,Výskyt[kód-P]),J$7),"")</f>
        <v/>
      </c>
      <c r="K131" s="46" t="str">
        <f ca="1">IF(AND($B131&gt;0,K$7&gt;0),INDEX(Výskyt[#Data],MATCH($B131,Výskyt[kód-P]),K$7),"")</f>
        <v/>
      </c>
      <c r="L131" s="46" t="str">
        <f ca="1">IF(AND($B131&gt;0,L$7&gt;0),INDEX(Výskyt[#Data],MATCH($B131,Výskyt[kód-P]),L$7),"")</f>
        <v/>
      </c>
      <c r="M131" s="46" t="str">
        <f ca="1">IF(AND($B131&gt;0,M$7&gt;0),INDEX(Výskyt[#Data],MATCH($B131,Výskyt[kód-P]),M$7),"")</f>
        <v/>
      </c>
      <c r="N131" s="46" t="str">
        <f ca="1">IF(AND($B131&gt;0,N$7&gt;0),INDEX(Výskyt[#Data],MATCH($B131,Výskyt[kód-P]),N$7),"")</f>
        <v/>
      </c>
      <c r="O131" s="46" t="str">
        <f ca="1">IF(AND($B131&gt;0,O$7&gt;0),INDEX(Výskyt[#Data],MATCH($B131,Výskyt[kód-P]),O$7),"")</f>
        <v/>
      </c>
      <c r="P131" s="46" t="str">
        <f ca="1">IF(AND($B131&gt;0,P$7&gt;0),INDEX(Výskyt[#Data],MATCH($B131,Výskyt[kód-P]),P$7),"")</f>
        <v/>
      </c>
      <c r="Q131" s="46" t="str">
        <f ca="1">IF(AND($B131&gt;0,Q$7&gt;0),INDEX(Výskyt[#Data],MATCH($B131,Výskyt[kód-P]),Q$7),"")</f>
        <v/>
      </c>
      <c r="R131" s="46" t="str">
        <f ca="1">IF(AND($B131&gt;0,R$7&gt;0),INDEX(Výskyt[#Data],MATCH($B131,Výskyt[kód-P]),R$7),"")</f>
        <v/>
      </c>
    </row>
    <row r="132" spans="1:18" ht="12.75" customHeight="1" x14ac:dyDescent="0.4">
      <c r="A132" s="51">
        <v>124</v>
      </c>
      <c r="B132" s="52" t="str">
        <f>IFERROR(INDEX(Výskyt[[poradie]:[kód-P]],MATCH(A132,Výskyt[poradie],0),2),"")</f>
        <v/>
      </c>
      <c r="C132" s="52" t="str">
        <f>IFERROR(INDEX(Cenník[[Kód]:[Názov]],MATCH($B132,Cenník[Kód]),2),"")</f>
        <v/>
      </c>
      <c r="D132" s="46" t="str">
        <f t="shared" ca="1" si="3"/>
        <v/>
      </c>
      <c r="E132" s="53" t="str">
        <f>IFERROR(INDEX(Cenník[[KódN]:[JC]],MATCH($B132,Cenník[KódN]),2),"")</f>
        <v/>
      </c>
      <c r="F132" s="54" t="str">
        <f t="shared" ca="1" si="4"/>
        <v/>
      </c>
      <c r="G132" s="41"/>
      <c r="H132" s="58" t="str">
        <f t="shared" si="5"/>
        <v/>
      </c>
      <c r="I132" s="46" t="str">
        <f ca="1">IF(AND($B132&gt;0,I$7&gt;0),INDEX(Výskyt[#Data],MATCH($B132,Výskyt[kód-P]),I$7),"")</f>
        <v/>
      </c>
      <c r="J132" s="46" t="str">
        <f ca="1">IF(AND($B132&gt;0,J$7&gt;0),INDEX(Výskyt[#Data],MATCH($B132,Výskyt[kód-P]),J$7),"")</f>
        <v/>
      </c>
      <c r="K132" s="46" t="str">
        <f ca="1">IF(AND($B132&gt;0,K$7&gt;0),INDEX(Výskyt[#Data],MATCH($B132,Výskyt[kód-P]),K$7),"")</f>
        <v/>
      </c>
      <c r="L132" s="46" t="str">
        <f ca="1">IF(AND($B132&gt;0,L$7&gt;0),INDEX(Výskyt[#Data],MATCH($B132,Výskyt[kód-P]),L$7),"")</f>
        <v/>
      </c>
      <c r="M132" s="46" t="str">
        <f ca="1">IF(AND($B132&gt;0,M$7&gt;0),INDEX(Výskyt[#Data],MATCH($B132,Výskyt[kód-P]),M$7),"")</f>
        <v/>
      </c>
      <c r="N132" s="46" t="str">
        <f ca="1">IF(AND($B132&gt;0,N$7&gt;0),INDEX(Výskyt[#Data],MATCH($B132,Výskyt[kód-P]),N$7),"")</f>
        <v/>
      </c>
      <c r="O132" s="46" t="str">
        <f ca="1">IF(AND($B132&gt;0,O$7&gt;0),INDEX(Výskyt[#Data],MATCH($B132,Výskyt[kód-P]),O$7),"")</f>
        <v/>
      </c>
      <c r="P132" s="46" t="str">
        <f ca="1">IF(AND($B132&gt;0,P$7&gt;0),INDEX(Výskyt[#Data],MATCH($B132,Výskyt[kód-P]),P$7),"")</f>
        <v/>
      </c>
      <c r="Q132" s="46" t="str">
        <f ca="1">IF(AND($B132&gt;0,Q$7&gt;0),INDEX(Výskyt[#Data],MATCH($B132,Výskyt[kód-P]),Q$7),"")</f>
        <v/>
      </c>
      <c r="R132" s="46" t="str">
        <f ca="1">IF(AND($B132&gt;0,R$7&gt;0),INDEX(Výskyt[#Data],MATCH($B132,Výskyt[kód-P]),R$7),"")</f>
        <v/>
      </c>
    </row>
    <row r="133" spans="1:18" ht="12.75" customHeight="1" x14ac:dyDescent="0.4">
      <c r="A133" s="51">
        <v>125</v>
      </c>
      <c r="B133" s="52" t="str">
        <f>IFERROR(INDEX(Výskyt[[poradie]:[kód-P]],MATCH(A133,Výskyt[poradie],0),2),"")</f>
        <v/>
      </c>
      <c r="C133" s="52" t="str">
        <f>IFERROR(INDEX(Cenník[[Kód]:[Názov]],MATCH($B133,Cenník[Kód]),2),"")</f>
        <v/>
      </c>
      <c r="D133" s="46" t="str">
        <f t="shared" ca="1" si="3"/>
        <v/>
      </c>
      <c r="E133" s="53" t="str">
        <f>IFERROR(INDEX(Cenník[[KódN]:[JC]],MATCH($B133,Cenník[KódN]),2),"")</f>
        <v/>
      </c>
      <c r="F133" s="54" t="str">
        <f t="shared" ca="1" si="4"/>
        <v/>
      </c>
      <c r="G133" s="41"/>
      <c r="H133" s="58" t="str">
        <f t="shared" si="5"/>
        <v/>
      </c>
      <c r="I133" s="46" t="str">
        <f ca="1">IF(AND($B133&gt;0,I$7&gt;0),INDEX(Výskyt[#Data],MATCH($B133,Výskyt[kód-P]),I$7),"")</f>
        <v/>
      </c>
      <c r="J133" s="46" t="str">
        <f ca="1">IF(AND($B133&gt;0,J$7&gt;0),INDEX(Výskyt[#Data],MATCH($B133,Výskyt[kód-P]),J$7),"")</f>
        <v/>
      </c>
      <c r="K133" s="46" t="str">
        <f ca="1">IF(AND($B133&gt;0,K$7&gt;0),INDEX(Výskyt[#Data],MATCH($B133,Výskyt[kód-P]),K$7),"")</f>
        <v/>
      </c>
      <c r="L133" s="46" t="str">
        <f ca="1">IF(AND($B133&gt;0,L$7&gt;0),INDEX(Výskyt[#Data],MATCH($B133,Výskyt[kód-P]),L$7),"")</f>
        <v/>
      </c>
      <c r="M133" s="46" t="str">
        <f ca="1">IF(AND($B133&gt;0,M$7&gt;0),INDEX(Výskyt[#Data],MATCH($B133,Výskyt[kód-P]),M$7),"")</f>
        <v/>
      </c>
      <c r="N133" s="46" t="str">
        <f ca="1">IF(AND($B133&gt;0,N$7&gt;0),INDEX(Výskyt[#Data],MATCH($B133,Výskyt[kód-P]),N$7),"")</f>
        <v/>
      </c>
      <c r="O133" s="46" t="str">
        <f ca="1">IF(AND($B133&gt;0,O$7&gt;0),INDEX(Výskyt[#Data],MATCH($B133,Výskyt[kód-P]),O$7),"")</f>
        <v/>
      </c>
      <c r="P133" s="46" t="str">
        <f ca="1">IF(AND($B133&gt;0,P$7&gt;0),INDEX(Výskyt[#Data],MATCH($B133,Výskyt[kód-P]),P$7),"")</f>
        <v/>
      </c>
      <c r="Q133" s="46" t="str">
        <f ca="1">IF(AND($B133&gt;0,Q$7&gt;0),INDEX(Výskyt[#Data],MATCH($B133,Výskyt[kód-P]),Q$7),"")</f>
        <v/>
      </c>
      <c r="R133" s="46" t="str">
        <f ca="1">IF(AND($B133&gt;0,R$7&gt;0),INDEX(Výskyt[#Data],MATCH($B133,Výskyt[kód-P]),R$7),"")</f>
        <v/>
      </c>
    </row>
    <row r="134" spans="1:18" ht="12.75" customHeight="1" x14ac:dyDescent="0.4">
      <c r="A134" s="51">
        <v>126</v>
      </c>
      <c r="B134" s="52" t="str">
        <f>IFERROR(INDEX(Výskyt[[poradie]:[kód-P]],MATCH(A134,Výskyt[poradie],0),2),"")</f>
        <v/>
      </c>
      <c r="C134" s="52" t="str">
        <f>IFERROR(INDEX(Cenník[[Kód]:[Názov]],MATCH($B134,Cenník[Kód]),2),"")</f>
        <v/>
      </c>
      <c r="D134" s="46" t="str">
        <f t="shared" ca="1" si="3"/>
        <v/>
      </c>
      <c r="E134" s="53" t="str">
        <f>IFERROR(INDEX(Cenník[[KódN]:[JC]],MATCH($B134,Cenník[KódN]),2),"")</f>
        <v/>
      </c>
      <c r="F134" s="54" t="str">
        <f t="shared" ca="1" si="4"/>
        <v/>
      </c>
      <c r="G134" s="41"/>
      <c r="H134" s="58" t="str">
        <f t="shared" si="5"/>
        <v/>
      </c>
      <c r="I134" s="46" t="str">
        <f ca="1">IF(AND($B134&gt;0,I$7&gt;0),INDEX(Výskyt[#Data],MATCH($B134,Výskyt[kód-P]),I$7),"")</f>
        <v/>
      </c>
      <c r="J134" s="46" t="str">
        <f ca="1">IF(AND($B134&gt;0,J$7&gt;0),INDEX(Výskyt[#Data],MATCH($B134,Výskyt[kód-P]),J$7),"")</f>
        <v/>
      </c>
      <c r="K134" s="46" t="str">
        <f ca="1">IF(AND($B134&gt;0,K$7&gt;0),INDEX(Výskyt[#Data],MATCH($B134,Výskyt[kód-P]),K$7),"")</f>
        <v/>
      </c>
      <c r="L134" s="46" t="str">
        <f ca="1">IF(AND($B134&gt;0,L$7&gt;0),INDEX(Výskyt[#Data],MATCH($B134,Výskyt[kód-P]),L$7),"")</f>
        <v/>
      </c>
      <c r="M134" s="46" t="str">
        <f ca="1">IF(AND($B134&gt;0,M$7&gt;0),INDEX(Výskyt[#Data],MATCH($B134,Výskyt[kód-P]),M$7),"")</f>
        <v/>
      </c>
      <c r="N134" s="46" t="str">
        <f ca="1">IF(AND($B134&gt;0,N$7&gt;0),INDEX(Výskyt[#Data],MATCH($B134,Výskyt[kód-P]),N$7),"")</f>
        <v/>
      </c>
      <c r="O134" s="46" t="str">
        <f ca="1">IF(AND($B134&gt;0,O$7&gt;0),INDEX(Výskyt[#Data],MATCH($B134,Výskyt[kód-P]),O$7),"")</f>
        <v/>
      </c>
      <c r="P134" s="46" t="str">
        <f ca="1">IF(AND($B134&gt;0,P$7&gt;0),INDEX(Výskyt[#Data],MATCH($B134,Výskyt[kód-P]),P$7),"")</f>
        <v/>
      </c>
      <c r="Q134" s="46" t="str">
        <f ca="1">IF(AND($B134&gt;0,Q$7&gt;0),INDEX(Výskyt[#Data],MATCH($B134,Výskyt[kód-P]),Q$7),"")</f>
        <v/>
      </c>
      <c r="R134" s="46" t="str">
        <f ca="1">IF(AND($B134&gt;0,R$7&gt;0),INDEX(Výskyt[#Data],MATCH($B134,Výskyt[kód-P]),R$7),"")</f>
        <v/>
      </c>
    </row>
    <row r="135" spans="1:18" ht="12.75" customHeight="1" x14ac:dyDescent="0.4">
      <c r="A135" s="51">
        <v>127</v>
      </c>
      <c r="B135" s="52" t="str">
        <f>IFERROR(INDEX(Výskyt[[poradie]:[kód-P]],MATCH(A135,Výskyt[poradie],0),2),"")</f>
        <v/>
      </c>
      <c r="C135" s="52" t="str">
        <f>IFERROR(INDEX(Cenník[[Kód]:[Názov]],MATCH($B135,Cenník[Kód]),2),"")</f>
        <v/>
      </c>
      <c r="D135" s="46" t="str">
        <f t="shared" ca="1" si="3"/>
        <v/>
      </c>
      <c r="E135" s="53" t="str">
        <f>IFERROR(INDEX(Cenník[[KódN]:[JC]],MATCH($B135,Cenník[KódN]),2),"")</f>
        <v/>
      </c>
      <c r="F135" s="54" t="str">
        <f t="shared" ca="1" si="4"/>
        <v/>
      </c>
      <c r="G135" s="41"/>
      <c r="H135" s="58" t="str">
        <f t="shared" si="5"/>
        <v/>
      </c>
      <c r="I135" s="46" t="str">
        <f ca="1">IF(AND($B135&gt;0,I$7&gt;0),INDEX(Výskyt[#Data],MATCH($B135,Výskyt[kód-P]),I$7),"")</f>
        <v/>
      </c>
      <c r="J135" s="46" t="str">
        <f ca="1">IF(AND($B135&gt;0,J$7&gt;0),INDEX(Výskyt[#Data],MATCH($B135,Výskyt[kód-P]),J$7),"")</f>
        <v/>
      </c>
      <c r="K135" s="46" t="str">
        <f ca="1">IF(AND($B135&gt;0,K$7&gt;0),INDEX(Výskyt[#Data],MATCH($B135,Výskyt[kód-P]),K$7),"")</f>
        <v/>
      </c>
      <c r="L135" s="46" t="str">
        <f ca="1">IF(AND($B135&gt;0,L$7&gt;0),INDEX(Výskyt[#Data],MATCH($B135,Výskyt[kód-P]),L$7),"")</f>
        <v/>
      </c>
      <c r="M135" s="46" t="str">
        <f ca="1">IF(AND($B135&gt;0,M$7&gt;0),INDEX(Výskyt[#Data],MATCH($B135,Výskyt[kód-P]),M$7),"")</f>
        <v/>
      </c>
      <c r="N135" s="46" t="str">
        <f ca="1">IF(AND($B135&gt;0,N$7&gt;0),INDEX(Výskyt[#Data],MATCH($B135,Výskyt[kód-P]),N$7),"")</f>
        <v/>
      </c>
      <c r="O135" s="46" t="str">
        <f ca="1">IF(AND($B135&gt;0,O$7&gt;0),INDEX(Výskyt[#Data],MATCH($B135,Výskyt[kód-P]),O$7),"")</f>
        <v/>
      </c>
      <c r="P135" s="46" t="str">
        <f ca="1">IF(AND($B135&gt;0,P$7&gt;0),INDEX(Výskyt[#Data],MATCH($B135,Výskyt[kód-P]),P$7),"")</f>
        <v/>
      </c>
      <c r="Q135" s="46" t="str">
        <f ca="1">IF(AND($B135&gt;0,Q$7&gt;0),INDEX(Výskyt[#Data],MATCH($B135,Výskyt[kód-P]),Q$7),"")</f>
        <v/>
      </c>
      <c r="R135" s="46" t="str">
        <f ca="1">IF(AND($B135&gt;0,R$7&gt;0),INDEX(Výskyt[#Data],MATCH($B135,Výskyt[kód-P]),R$7),"")</f>
        <v/>
      </c>
    </row>
    <row r="136" spans="1:18" ht="12.75" customHeight="1" x14ac:dyDescent="0.4">
      <c r="A136" s="51">
        <v>128</v>
      </c>
      <c r="B136" s="52" t="str">
        <f>IFERROR(INDEX(Výskyt[[poradie]:[kód-P]],MATCH(A136,Výskyt[poradie],0),2),"")</f>
        <v/>
      </c>
      <c r="C136" s="52" t="str">
        <f>IFERROR(INDEX(Cenník[[Kód]:[Názov]],MATCH($B136,Cenník[Kód]),2),"")</f>
        <v/>
      </c>
      <c r="D136" s="46" t="str">
        <f t="shared" ca="1" si="3"/>
        <v/>
      </c>
      <c r="E136" s="53" t="str">
        <f>IFERROR(INDEX(Cenník[[KódN]:[JC]],MATCH($B136,Cenník[KódN]),2),"")</f>
        <v/>
      </c>
      <c r="F136" s="54" t="str">
        <f t="shared" ca="1" si="4"/>
        <v/>
      </c>
      <c r="G136" s="41"/>
      <c r="H136" s="58" t="str">
        <f t="shared" si="5"/>
        <v/>
      </c>
      <c r="I136" s="46" t="str">
        <f ca="1">IF(AND($B136&gt;0,I$7&gt;0),INDEX(Výskyt[#Data],MATCH($B136,Výskyt[kód-P]),I$7),"")</f>
        <v/>
      </c>
      <c r="J136" s="46" t="str">
        <f ca="1">IF(AND($B136&gt;0,J$7&gt;0),INDEX(Výskyt[#Data],MATCH($B136,Výskyt[kód-P]),J$7),"")</f>
        <v/>
      </c>
      <c r="K136" s="46" t="str">
        <f ca="1">IF(AND($B136&gt;0,K$7&gt;0),INDEX(Výskyt[#Data],MATCH($B136,Výskyt[kód-P]),K$7),"")</f>
        <v/>
      </c>
      <c r="L136" s="46" t="str">
        <f ca="1">IF(AND($B136&gt;0,L$7&gt;0),INDEX(Výskyt[#Data],MATCH($B136,Výskyt[kód-P]),L$7),"")</f>
        <v/>
      </c>
      <c r="M136" s="46" t="str">
        <f ca="1">IF(AND($B136&gt;0,M$7&gt;0),INDEX(Výskyt[#Data],MATCH($B136,Výskyt[kód-P]),M$7),"")</f>
        <v/>
      </c>
      <c r="N136" s="46" t="str">
        <f ca="1">IF(AND($B136&gt;0,N$7&gt;0),INDEX(Výskyt[#Data],MATCH($B136,Výskyt[kód-P]),N$7),"")</f>
        <v/>
      </c>
      <c r="O136" s="46" t="str">
        <f ca="1">IF(AND($B136&gt;0,O$7&gt;0),INDEX(Výskyt[#Data],MATCH($B136,Výskyt[kód-P]),O$7),"")</f>
        <v/>
      </c>
      <c r="P136" s="46" t="str">
        <f ca="1">IF(AND($B136&gt;0,P$7&gt;0),INDEX(Výskyt[#Data],MATCH($B136,Výskyt[kód-P]),P$7),"")</f>
        <v/>
      </c>
      <c r="Q136" s="46" t="str">
        <f ca="1">IF(AND($B136&gt;0,Q$7&gt;0),INDEX(Výskyt[#Data],MATCH($B136,Výskyt[kód-P]),Q$7),"")</f>
        <v/>
      </c>
      <c r="R136" s="46" t="str">
        <f ca="1">IF(AND($B136&gt;0,R$7&gt;0),INDEX(Výskyt[#Data],MATCH($B136,Výskyt[kód-P]),R$7),"")</f>
        <v/>
      </c>
    </row>
    <row r="137" spans="1:18" ht="12.75" customHeight="1" x14ac:dyDescent="0.4">
      <c r="A137" s="51">
        <v>129</v>
      </c>
      <c r="B137" s="52" t="str">
        <f>IFERROR(INDEX(Výskyt[[poradie]:[kód-P]],MATCH(A137,Výskyt[poradie],0),2),"")</f>
        <v/>
      </c>
      <c r="C137" s="52" t="str">
        <f>IFERROR(INDEX(Cenník[[Kód]:[Názov]],MATCH($B137,Cenník[Kód]),2),"")</f>
        <v/>
      </c>
      <c r="D137" s="46" t="str">
        <f t="shared" ca="1" si="3"/>
        <v/>
      </c>
      <c r="E137" s="53" t="str">
        <f>IFERROR(INDEX(Cenník[[KódN]:[JC]],MATCH($B137,Cenník[KódN]),2),"")</f>
        <v/>
      </c>
      <c r="F137" s="54" t="str">
        <f t="shared" ca="1" si="4"/>
        <v/>
      </c>
      <c r="G137" s="41"/>
      <c r="H137" s="58" t="str">
        <f t="shared" si="5"/>
        <v/>
      </c>
      <c r="I137" s="46" t="str">
        <f ca="1">IF(AND($B137&gt;0,I$7&gt;0),INDEX(Výskyt[#Data],MATCH($B137,Výskyt[kód-P]),I$7),"")</f>
        <v/>
      </c>
      <c r="J137" s="46" t="str">
        <f ca="1">IF(AND($B137&gt;0,J$7&gt;0),INDEX(Výskyt[#Data],MATCH($B137,Výskyt[kód-P]),J$7),"")</f>
        <v/>
      </c>
      <c r="K137" s="46" t="str">
        <f ca="1">IF(AND($B137&gt;0,K$7&gt;0),INDEX(Výskyt[#Data],MATCH($B137,Výskyt[kód-P]),K$7),"")</f>
        <v/>
      </c>
      <c r="L137" s="46" t="str">
        <f ca="1">IF(AND($B137&gt;0,L$7&gt;0),INDEX(Výskyt[#Data],MATCH($B137,Výskyt[kód-P]),L$7),"")</f>
        <v/>
      </c>
      <c r="M137" s="46" t="str">
        <f ca="1">IF(AND($B137&gt;0,M$7&gt;0),INDEX(Výskyt[#Data],MATCH($B137,Výskyt[kód-P]),M$7),"")</f>
        <v/>
      </c>
      <c r="N137" s="46" t="str">
        <f ca="1">IF(AND($B137&gt;0,N$7&gt;0),INDEX(Výskyt[#Data],MATCH($B137,Výskyt[kód-P]),N$7),"")</f>
        <v/>
      </c>
      <c r="O137" s="46" t="str">
        <f ca="1">IF(AND($B137&gt;0,O$7&gt;0),INDEX(Výskyt[#Data],MATCH($B137,Výskyt[kód-P]),O$7),"")</f>
        <v/>
      </c>
      <c r="P137" s="46" t="str">
        <f ca="1">IF(AND($B137&gt;0,P$7&gt;0),INDEX(Výskyt[#Data],MATCH($B137,Výskyt[kód-P]),P$7),"")</f>
        <v/>
      </c>
      <c r="Q137" s="46" t="str">
        <f ca="1">IF(AND($B137&gt;0,Q$7&gt;0),INDEX(Výskyt[#Data],MATCH($B137,Výskyt[kód-P]),Q$7),"")</f>
        <v/>
      </c>
      <c r="R137" s="46" t="str">
        <f ca="1">IF(AND($B137&gt;0,R$7&gt;0),INDEX(Výskyt[#Data],MATCH($B137,Výskyt[kód-P]),R$7),"")</f>
        <v/>
      </c>
    </row>
    <row r="138" spans="1:18" ht="12.75" customHeight="1" x14ac:dyDescent="0.4">
      <c r="A138" s="51">
        <v>130</v>
      </c>
      <c r="B138" s="52" t="str">
        <f>IFERROR(INDEX(Výskyt[[poradie]:[kód-P]],MATCH(A138,Výskyt[poradie],0),2),"")</f>
        <v/>
      </c>
      <c r="C138" s="52" t="str">
        <f>IFERROR(INDEX(Cenník[[Kód]:[Názov]],MATCH($B138,Cenník[Kód]),2),"")</f>
        <v/>
      </c>
      <c r="D138" s="46" t="str">
        <f t="shared" ref="D138:D201" ca="1" si="6">IF(SUM(I138:R138)&lt;&gt;0,SUM(I138:R138),"")</f>
        <v/>
      </c>
      <c r="E138" s="53" t="str">
        <f>IFERROR(INDEX(Cenník[[KódN]:[JC]],MATCH($B138,Cenník[KódN]),2),"")</f>
        <v/>
      </c>
      <c r="F138" s="54" t="str">
        <f t="shared" ref="F138:F201" ca="1" si="7">IFERROR(D138*E138,"")</f>
        <v/>
      </c>
      <c r="G138" s="41"/>
      <c r="H138" s="58" t="str">
        <f t="shared" ref="H138:H201" si="8">IF(B138&gt;0,C138,"")</f>
        <v/>
      </c>
      <c r="I138" s="46" t="str">
        <f ca="1">IF(AND($B138&gt;0,I$7&gt;0),INDEX(Výskyt[#Data],MATCH($B138,Výskyt[kód-P]),I$7),"")</f>
        <v/>
      </c>
      <c r="J138" s="46" t="str">
        <f ca="1">IF(AND($B138&gt;0,J$7&gt;0),INDEX(Výskyt[#Data],MATCH($B138,Výskyt[kód-P]),J$7),"")</f>
        <v/>
      </c>
      <c r="K138" s="46" t="str">
        <f ca="1">IF(AND($B138&gt;0,K$7&gt;0),INDEX(Výskyt[#Data],MATCH($B138,Výskyt[kód-P]),K$7),"")</f>
        <v/>
      </c>
      <c r="L138" s="46" t="str">
        <f ca="1">IF(AND($B138&gt;0,L$7&gt;0),INDEX(Výskyt[#Data],MATCH($B138,Výskyt[kód-P]),L$7),"")</f>
        <v/>
      </c>
      <c r="M138" s="46" t="str">
        <f ca="1">IF(AND($B138&gt;0,M$7&gt;0),INDEX(Výskyt[#Data],MATCH($B138,Výskyt[kód-P]),M$7),"")</f>
        <v/>
      </c>
      <c r="N138" s="46" t="str">
        <f ca="1">IF(AND($B138&gt;0,N$7&gt;0),INDEX(Výskyt[#Data],MATCH($B138,Výskyt[kód-P]),N$7),"")</f>
        <v/>
      </c>
      <c r="O138" s="46" t="str">
        <f ca="1">IF(AND($B138&gt;0,O$7&gt;0),INDEX(Výskyt[#Data],MATCH($B138,Výskyt[kód-P]),O$7),"")</f>
        <v/>
      </c>
      <c r="P138" s="46" t="str">
        <f ca="1">IF(AND($B138&gt;0,P$7&gt;0),INDEX(Výskyt[#Data],MATCH($B138,Výskyt[kód-P]),P$7),"")</f>
        <v/>
      </c>
      <c r="Q138" s="46" t="str">
        <f ca="1">IF(AND($B138&gt;0,Q$7&gt;0),INDEX(Výskyt[#Data],MATCH($B138,Výskyt[kód-P]),Q$7),"")</f>
        <v/>
      </c>
      <c r="R138" s="46" t="str">
        <f ca="1">IF(AND($B138&gt;0,R$7&gt;0),INDEX(Výskyt[#Data],MATCH($B138,Výskyt[kód-P]),R$7),"")</f>
        <v/>
      </c>
    </row>
    <row r="139" spans="1:18" ht="12.75" customHeight="1" x14ac:dyDescent="0.4">
      <c r="A139" s="51">
        <v>131</v>
      </c>
      <c r="B139" s="52" t="str">
        <f>IFERROR(INDEX(Výskyt[[poradie]:[kód-P]],MATCH(A139,Výskyt[poradie],0),2),"")</f>
        <v/>
      </c>
      <c r="C139" s="52" t="str">
        <f>IFERROR(INDEX(Cenník[[Kód]:[Názov]],MATCH($B139,Cenník[Kód]),2),"")</f>
        <v/>
      </c>
      <c r="D139" s="46" t="str">
        <f t="shared" ca="1" si="6"/>
        <v/>
      </c>
      <c r="E139" s="53" t="str">
        <f>IFERROR(INDEX(Cenník[[KódN]:[JC]],MATCH($B139,Cenník[KódN]),2),"")</f>
        <v/>
      </c>
      <c r="F139" s="54" t="str">
        <f t="shared" ca="1" si="7"/>
        <v/>
      </c>
      <c r="G139" s="41"/>
      <c r="H139" s="58" t="str">
        <f t="shared" si="8"/>
        <v/>
      </c>
      <c r="I139" s="46" t="str">
        <f ca="1">IF(AND($B139&gt;0,I$7&gt;0),INDEX(Výskyt[#Data],MATCH($B139,Výskyt[kód-P]),I$7),"")</f>
        <v/>
      </c>
      <c r="J139" s="46" t="str">
        <f ca="1">IF(AND($B139&gt;0,J$7&gt;0),INDEX(Výskyt[#Data],MATCH($B139,Výskyt[kód-P]),J$7),"")</f>
        <v/>
      </c>
      <c r="K139" s="46" t="str">
        <f ca="1">IF(AND($B139&gt;0,K$7&gt;0),INDEX(Výskyt[#Data],MATCH($B139,Výskyt[kód-P]),K$7),"")</f>
        <v/>
      </c>
      <c r="L139" s="46" t="str">
        <f ca="1">IF(AND($B139&gt;0,L$7&gt;0),INDEX(Výskyt[#Data],MATCH($B139,Výskyt[kód-P]),L$7),"")</f>
        <v/>
      </c>
      <c r="M139" s="46" t="str">
        <f ca="1">IF(AND($B139&gt;0,M$7&gt;0),INDEX(Výskyt[#Data],MATCH($B139,Výskyt[kód-P]),M$7),"")</f>
        <v/>
      </c>
      <c r="N139" s="46" t="str">
        <f ca="1">IF(AND($B139&gt;0,N$7&gt;0),INDEX(Výskyt[#Data],MATCH($B139,Výskyt[kód-P]),N$7),"")</f>
        <v/>
      </c>
      <c r="O139" s="46" t="str">
        <f ca="1">IF(AND($B139&gt;0,O$7&gt;0),INDEX(Výskyt[#Data],MATCH($B139,Výskyt[kód-P]),O$7),"")</f>
        <v/>
      </c>
      <c r="P139" s="46" t="str">
        <f ca="1">IF(AND($B139&gt;0,P$7&gt;0),INDEX(Výskyt[#Data],MATCH($B139,Výskyt[kód-P]),P$7),"")</f>
        <v/>
      </c>
      <c r="Q139" s="46" t="str">
        <f ca="1">IF(AND($B139&gt;0,Q$7&gt;0),INDEX(Výskyt[#Data],MATCH($B139,Výskyt[kód-P]),Q$7),"")</f>
        <v/>
      </c>
      <c r="R139" s="46" t="str">
        <f ca="1">IF(AND($B139&gt;0,R$7&gt;0),INDEX(Výskyt[#Data],MATCH($B139,Výskyt[kód-P]),R$7),"")</f>
        <v/>
      </c>
    </row>
    <row r="140" spans="1:18" ht="12.75" customHeight="1" x14ac:dyDescent="0.4">
      <c r="A140" s="51">
        <v>132</v>
      </c>
      <c r="B140" s="52" t="str">
        <f>IFERROR(INDEX(Výskyt[[poradie]:[kód-P]],MATCH(A140,Výskyt[poradie],0),2),"")</f>
        <v/>
      </c>
      <c r="C140" s="52" t="str">
        <f>IFERROR(INDEX(Cenník[[Kód]:[Názov]],MATCH($B140,Cenník[Kód]),2),"")</f>
        <v/>
      </c>
      <c r="D140" s="46" t="str">
        <f t="shared" ca="1" si="6"/>
        <v/>
      </c>
      <c r="E140" s="53" t="str">
        <f>IFERROR(INDEX(Cenník[[KódN]:[JC]],MATCH($B140,Cenník[KódN]),2),"")</f>
        <v/>
      </c>
      <c r="F140" s="54" t="str">
        <f t="shared" ca="1" si="7"/>
        <v/>
      </c>
      <c r="G140" s="41"/>
      <c r="H140" s="58" t="str">
        <f t="shared" si="8"/>
        <v/>
      </c>
      <c r="I140" s="46" t="str">
        <f ca="1">IF(AND($B140&gt;0,I$7&gt;0),INDEX(Výskyt[#Data],MATCH($B140,Výskyt[kód-P]),I$7),"")</f>
        <v/>
      </c>
      <c r="J140" s="46" t="str">
        <f ca="1">IF(AND($B140&gt;0,J$7&gt;0),INDEX(Výskyt[#Data],MATCH($B140,Výskyt[kód-P]),J$7),"")</f>
        <v/>
      </c>
      <c r="K140" s="46" t="str">
        <f ca="1">IF(AND($B140&gt;0,K$7&gt;0),INDEX(Výskyt[#Data],MATCH($B140,Výskyt[kód-P]),K$7),"")</f>
        <v/>
      </c>
      <c r="L140" s="46" t="str">
        <f ca="1">IF(AND($B140&gt;0,L$7&gt;0),INDEX(Výskyt[#Data],MATCH($B140,Výskyt[kód-P]),L$7),"")</f>
        <v/>
      </c>
      <c r="M140" s="46" t="str">
        <f ca="1">IF(AND($B140&gt;0,M$7&gt;0),INDEX(Výskyt[#Data],MATCH($B140,Výskyt[kód-P]),M$7),"")</f>
        <v/>
      </c>
      <c r="N140" s="46" t="str">
        <f ca="1">IF(AND($B140&gt;0,N$7&gt;0),INDEX(Výskyt[#Data],MATCH($B140,Výskyt[kód-P]),N$7),"")</f>
        <v/>
      </c>
      <c r="O140" s="46" t="str">
        <f ca="1">IF(AND($B140&gt;0,O$7&gt;0),INDEX(Výskyt[#Data],MATCH($B140,Výskyt[kód-P]),O$7),"")</f>
        <v/>
      </c>
      <c r="P140" s="46" t="str">
        <f ca="1">IF(AND($B140&gt;0,P$7&gt;0),INDEX(Výskyt[#Data],MATCH($B140,Výskyt[kód-P]),P$7),"")</f>
        <v/>
      </c>
      <c r="Q140" s="46" t="str">
        <f ca="1">IF(AND($B140&gt;0,Q$7&gt;0),INDEX(Výskyt[#Data],MATCH($B140,Výskyt[kód-P]),Q$7),"")</f>
        <v/>
      </c>
      <c r="R140" s="46" t="str">
        <f ca="1">IF(AND($B140&gt;0,R$7&gt;0),INDEX(Výskyt[#Data],MATCH($B140,Výskyt[kód-P]),R$7),"")</f>
        <v/>
      </c>
    </row>
    <row r="141" spans="1:18" ht="12.75" customHeight="1" x14ac:dyDescent="0.4">
      <c r="A141" s="51">
        <v>133</v>
      </c>
      <c r="B141" s="52" t="str">
        <f>IFERROR(INDEX(Výskyt[[poradie]:[kód-P]],MATCH(A141,Výskyt[poradie],0),2),"")</f>
        <v/>
      </c>
      <c r="C141" s="52" t="str">
        <f>IFERROR(INDEX(Cenník[[Kód]:[Názov]],MATCH($B141,Cenník[Kód]),2),"")</f>
        <v/>
      </c>
      <c r="D141" s="46" t="str">
        <f t="shared" ca="1" si="6"/>
        <v/>
      </c>
      <c r="E141" s="53" t="str">
        <f>IFERROR(INDEX(Cenník[[KódN]:[JC]],MATCH($B141,Cenník[KódN]),2),"")</f>
        <v/>
      </c>
      <c r="F141" s="54" t="str">
        <f t="shared" ca="1" si="7"/>
        <v/>
      </c>
      <c r="G141" s="41"/>
      <c r="H141" s="58" t="str">
        <f t="shared" si="8"/>
        <v/>
      </c>
      <c r="I141" s="46" t="str">
        <f ca="1">IF(AND($B141&gt;0,I$7&gt;0),INDEX(Výskyt[#Data],MATCH($B141,Výskyt[kód-P]),I$7),"")</f>
        <v/>
      </c>
      <c r="J141" s="46" t="str">
        <f ca="1">IF(AND($B141&gt;0,J$7&gt;0),INDEX(Výskyt[#Data],MATCH($B141,Výskyt[kód-P]),J$7),"")</f>
        <v/>
      </c>
      <c r="K141" s="46" t="str">
        <f ca="1">IF(AND($B141&gt;0,K$7&gt;0),INDEX(Výskyt[#Data],MATCH($B141,Výskyt[kód-P]),K$7),"")</f>
        <v/>
      </c>
      <c r="L141" s="46" t="str">
        <f ca="1">IF(AND($B141&gt;0,L$7&gt;0),INDEX(Výskyt[#Data],MATCH($B141,Výskyt[kód-P]),L$7),"")</f>
        <v/>
      </c>
      <c r="M141" s="46" t="str">
        <f ca="1">IF(AND($B141&gt;0,M$7&gt;0),INDEX(Výskyt[#Data],MATCH($B141,Výskyt[kód-P]),M$7),"")</f>
        <v/>
      </c>
      <c r="N141" s="46" t="str">
        <f ca="1">IF(AND($B141&gt;0,N$7&gt;0),INDEX(Výskyt[#Data],MATCH($B141,Výskyt[kód-P]),N$7),"")</f>
        <v/>
      </c>
      <c r="O141" s="46" t="str">
        <f ca="1">IF(AND($B141&gt;0,O$7&gt;0),INDEX(Výskyt[#Data],MATCH($B141,Výskyt[kód-P]),O$7),"")</f>
        <v/>
      </c>
      <c r="P141" s="46" t="str">
        <f ca="1">IF(AND($B141&gt;0,P$7&gt;0),INDEX(Výskyt[#Data],MATCH($B141,Výskyt[kód-P]),P$7),"")</f>
        <v/>
      </c>
      <c r="Q141" s="46" t="str">
        <f ca="1">IF(AND($B141&gt;0,Q$7&gt;0),INDEX(Výskyt[#Data],MATCH($B141,Výskyt[kód-P]),Q$7),"")</f>
        <v/>
      </c>
      <c r="R141" s="46" t="str">
        <f ca="1">IF(AND($B141&gt;0,R$7&gt;0),INDEX(Výskyt[#Data],MATCH($B141,Výskyt[kód-P]),R$7),"")</f>
        <v/>
      </c>
    </row>
    <row r="142" spans="1:18" ht="12.75" customHeight="1" x14ac:dyDescent="0.4">
      <c r="A142" s="51">
        <v>134</v>
      </c>
      <c r="B142" s="52" t="str">
        <f>IFERROR(INDEX(Výskyt[[poradie]:[kód-P]],MATCH(A142,Výskyt[poradie],0),2),"")</f>
        <v/>
      </c>
      <c r="C142" s="52" t="str">
        <f>IFERROR(INDEX(Cenník[[Kód]:[Názov]],MATCH($B142,Cenník[Kód]),2),"")</f>
        <v/>
      </c>
      <c r="D142" s="46" t="str">
        <f t="shared" ca="1" si="6"/>
        <v/>
      </c>
      <c r="E142" s="53" t="str">
        <f>IFERROR(INDEX(Cenník[[KódN]:[JC]],MATCH($B142,Cenník[KódN]),2),"")</f>
        <v/>
      </c>
      <c r="F142" s="54" t="str">
        <f t="shared" ca="1" si="7"/>
        <v/>
      </c>
      <c r="G142" s="41"/>
      <c r="H142" s="58" t="str">
        <f t="shared" si="8"/>
        <v/>
      </c>
      <c r="I142" s="46" t="str">
        <f ca="1">IF(AND($B142&gt;0,I$7&gt;0),INDEX(Výskyt[#Data],MATCH($B142,Výskyt[kód-P]),I$7),"")</f>
        <v/>
      </c>
      <c r="J142" s="46" t="str">
        <f ca="1">IF(AND($B142&gt;0,J$7&gt;0),INDEX(Výskyt[#Data],MATCH($B142,Výskyt[kód-P]),J$7),"")</f>
        <v/>
      </c>
      <c r="K142" s="46" t="str">
        <f ca="1">IF(AND($B142&gt;0,K$7&gt;0),INDEX(Výskyt[#Data],MATCH($B142,Výskyt[kód-P]),K$7),"")</f>
        <v/>
      </c>
      <c r="L142" s="46" t="str">
        <f ca="1">IF(AND($B142&gt;0,L$7&gt;0),INDEX(Výskyt[#Data],MATCH($B142,Výskyt[kód-P]),L$7),"")</f>
        <v/>
      </c>
      <c r="M142" s="46" t="str">
        <f ca="1">IF(AND($B142&gt;0,M$7&gt;0),INDEX(Výskyt[#Data],MATCH($B142,Výskyt[kód-P]),M$7),"")</f>
        <v/>
      </c>
      <c r="N142" s="46" t="str">
        <f ca="1">IF(AND($B142&gt;0,N$7&gt;0),INDEX(Výskyt[#Data],MATCH($B142,Výskyt[kód-P]),N$7),"")</f>
        <v/>
      </c>
      <c r="O142" s="46" t="str">
        <f ca="1">IF(AND($B142&gt;0,O$7&gt;0),INDEX(Výskyt[#Data],MATCH($B142,Výskyt[kód-P]),O$7),"")</f>
        <v/>
      </c>
      <c r="P142" s="46" t="str">
        <f ca="1">IF(AND($B142&gt;0,P$7&gt;0),INDEX(Výskyt[#Data],MATCH($B142,Výskyt[kód-P]),P$7),"")</f>
        <v/>
      </c>
      <c r="Q142" s="46" t="str">
        <f ca="1">IF(AND($B142&gt;0,Q$7&gt;0),INDEX(Výskyt[#Data],MATCH($B142,Výskyt[kód-P]),Q$7),"")</f>
        <v/>
      </c>
      <c r="R142" s="46" t="str">
        <f ca="1">IF(AND($B142&gt;0,R$7&gt;0),INDEX(Výskyt[#Data],MATCH($B142,Výskyt[kód-P]),R$7),"")</f>
        <v/>
      </c>
    </row>
    <row r="143" spans="1:18" ht="12.75" customHeight="1" x14ac:dyDescent="0.4">
      <c r="A143" s="51">
        <v>135</v>
      </c>
      <c r="B143" s="52" t="str">
        <f>IFERROR(INDEX(Výskyt[[poradie]:[kód-P]],MATCH(A143,Výskyt[poradie],0),2),"")</f>
        <v/>
      </c>
      <c r="C143" s="52" t="str">
        <f>IFERROR(INDEX(Cenník[[Kód]:[Názov]],MATCH($B143,Cenník[Kód]),2),"")</f>
        <v/>
      </c>
      <c r="D143" s="46" t="str">
        <f t="shared" ca="1" si="6"/>
        <v/>
      </c>
      <c r="E143" s="53" t="str">
        <f>IFERROR(INDEX(Cenník[[KódN]:[JC]],MATCH($B143,Cenník[KódN]),2),"")</f>
        <v/>
      </c>
      <c r="F143" s="54" t="str">
        <f t="shared" ca="1" si="7"/>
        <v/>
      </c>
      <c r="G143" s="41"/>
      <c r="H143" s="58" t="str">
        <f t="shared" si="8"/>
        <v/>
      </c>
      <c r="I143" s="46" t="str">
        <f ca="1">IF(AND($B143&gt;0,I$7&gt;0),INDEX(Výskyt[#Data],MATCH($B143,Výskyt[kód-P]),I$7),"")</f>
        <v/>
      </c>
      <c r="J143" s="46" t="str">
        <f ca="1">IF(AND($B143&gt;0,J$7&gt;0),INDEX(Výskyt[#Data],MATCH($B143,Výskyt[kód-P]),J$7),"")</f>
        <v/>
      </c>
      <c r="K143" s="46" t="str">
        <f ca="1">IF(AND($B143&gt;0,K$7&gt;0),INDEX(Výskyt[#Data],MATCH($B143,Výskyt[kód-P]),K$7),"")</f>
        <v/>
      </c>
      <c r="L143" s="46" t="str">
        <f ca="1">IF(AND($B143&gt;0,L$7&gt;0),INDEX(Výskyt[#Data],MATCH($B143,Výskyt[kód-P]),L$7),"")</f>
        <v/>
      </c>
      <c r="M143" s="46" t="str">
        <f ca="1">IF(AND($B143&gt;0,M$7&gt;0),INDEX(Výskyt[#Data],MATCH($B143,Výskyt[kód-P]),M$7),"")</f>
        <v/>
      </c>
      <c r="N143" s="46" t="str">
        <f ca="1">IF(AND($B143&gt;0,N$7&gt;0),INDEX(Výskyt[#Data],MATCH($B143,Výskyt[kód-P]),N$7),"")</f>
        <v/>
      </c>
      <c r="O143" s="46" t="str">
        <f ca="1">IF(AND($B143&gt;0,O$7&gt;0),INDEX(Výskyt[#Data],MATCH($B143,Výskyt[kód-P]),O$7),"")</f>
        <v/>
      </c>
      <c r="P143" s="46" t="str">
        <f ca="1">IF(AND($B143&gt;0,P$7&gt;0),INDEX(Výskyt[#Data],MATCH($B143,Výskyt[kód-P]),P$7),"")</f>
        <v/>
      </c>
      <c r="Q143" s="46" t="str">
        <f ca="1">IF(AND($B143&gt;0,Q$7&gt;0),INDEX(Výskyt[#Data],MATCH($B143,Výskyt[kód-P]),Q$7),"")</f>
        <v/>
      </c>
      <c r="R143" s="46" t="str">
        <f ca="1">IF(AND($B143&gt;0,R$7&gt;0),INDEX(Výskyt[#Data],MATCH($B143,Výskyt[kód-P]),R$7),"")</f>
        <v/>
      </c>
    </row>
    <row r="144" spans="1:18" ht="12.75" customHeight="1" x14ac:dyDescent="0.4">
      <c r="A144" s="51">
        <v>136</v>
      </c>
      <c r="B144" s="52" t="str">
        <f>IFERROR(INDEX(Výskyt[[poradie]:[kód-P]],MATCH(A144,Výskyt[poradie],0),2),"")</f>
        <v/>
      </c>
      <c r="C144" s="52" t="str">
        <f>IFERROR(INDEX(Cenník[[Kód]:[Názov]],MATCH($B144,Cenník[Kód]),2),"")</f>
        <v/>
      </c>
      <c r="D144" s="46" t="str">
        <f t="shared" ca="1" si="6"/>
        <v/>
      </c>
      <c r="E144" s="53" t="str">
        <f>IFERROR(INDEX(Cenník[[KódN]:[JC]],MATCH($B144,Cenník[KódN]),2),"")</f>
        <v/>
      </c>
      <c r="F144" s="54" t="str">
        <f t="shared" ca="1" si="7"/>
        <v/>
      </c>
      <c r="G144" s="41"/>
      <c r="H144" s="58" t="str">
        <f t="shared" si="8"/>
        <v/>
      </c>
      <c r="I144" s="46" t="str">
        <f ca="1">IF(AND($B144&gt;0,I$7&gt;0),INDEX(Výskyt[#Data],MATCH($B144,Výskyt[kód-P]),I$7),"")</f>
        <v/>
      </c>
      <c r="J144" s="46" t="str">
        <f ca="1">IF(AND($B144&gt;0,J$7&gt;0),INDEX(Výskyt[#Data],MATCH($B144,Výskyt[kód-P]),J$7),"")</f>
        <v/>
      </c>
      <c r="K144" s="46" t="str">
        <f ca="1">IF(AND($B144&gt;0,K$7&gt;0),INDEX(Výskyt[#Data],MATCH($B144,Výskyt[kód-P]),K$7),"")</f>
        <v/>
      </c>
      <c r="L144" s="46" t="str">
        <f ca="1">IF(AND($B144&gt;0,L$7&gt;0),INDEX(Výskyt[#Data],MATCH($B144,Výskyt[kód-P]),L$7),"")</f>
        <v/>
      </c>
      <c r="M144" s="46" t="str">
        <f ca="1">IF(AND($B144&gt;0,M$7&gt;0),INDEX(Výskyt[#Data],MATCH($B144,Výskyt[kód-P]),M$7),"")</f>
        <v/>
      </c>
      <c r="N144" s="46" t="str">
        <f ca="1">IF(AND($B144&gt;0,N$7&gt;0),INDEX(Výskyt[#Data],MATCH($B144,Výskyt[kód-P]),N$7),"")</f>
        <v/>
      </c>
      <c r="O144" s="46" t="str">
        <f ca="1">IF(AND($B144&gt;0,O$7&gt;0),INDEX(Výskyt[#Data],MATCH($B144,Výskyt[kód-P]),O$7),"")</f>
        <v/>
      </c>
      <c r="P144" s="46" t="str">
        <f ca="1">IF(AND($B144&gt;0,P$7&gt;0),INDEX(Výskyt[#Data],MATCH($B144,Výskyt[kód-P]),P$7),"")</f>
        <v/>
      </c>
      <c r="Q144" s="46" t="str">
        <f ca="1">IF(AND($B144&gt;0,Q$7&gt;0),INDEX(Výskyt[#Data],MATCH($B144,Výskyt[kód-P]),Q$7),"")</f>
        <v/>
      </c>
      <c r="R144" s="46" t="str">
        <f ca="1">IF(AND($B144&gt;0,R$7&gt;0),INDEX(Výskyt[#Data],MATCH($B144,Výskyt[kód-P]),R$7),"")</f>
        <v/>
      </c>
    </row>
    <row r="145" spans="1:18" ht="12.75" customHeight="1" x14ac:dyDescent="0.4">
      <c r="A145" s="51">
        <v>137</v>
      </c>
      <c r="B145" s="52" t="str">
        <f>IFERROR(INDEX(Výskyt[[poradie]:[kód-P]],MATCH(A145,Výskyt[poradie],0),2),"")</f>
        <v/>
      </c>
      <c r="C145" s="52" t="str">
        <f>IFERROR(INDEX(Cenník[[Kód]:[Názov]],MATCH($B145,Cenník[Kód]),2),"")</f>
        <v/>
      </c>
      <c r="D145" s="46" t="str">
        <f t="shared" ca="1" si="6"/>
        <v/>
      </c>
      <c r="E145" s="53" t="str">
        <f>IFERROR(INDEX(Cenník[[KódN]:[JC]],MATCH($B145,Cenník[KódN]),2),"")</f>
        <v/>
      </c>
      <c r="F145" s="54" t="str">
        <f t="shared" ca="1" si="7"/>
        <v/>
      </c>
      <c r="G145" s="41"/>
      <c r="H145" s="58" t="str">
        <f t="shared" si="8"/>
        <v/>
      </c>
      <c r="I145" s="46" t="str">
        <f ca="1">IF(AND($B145&gt;0,I$7&gt;0),INDEX(Výskyt[#Data],MATCH($B145,Výskyt[kód-P]),I$7),"")</f>
        <v/>
      </c>
      <c r="J145" s="46" t="str">
        <f ca="1">IF(AND($B145&gt;0,J$7&gt;0),INDEX(Výskyt[#Data],MATCH($B145,Výskyt[kód-P]),J$7),"")</f>
        <v/>
      </c>
      <c r="K145" s="46" t="str">
        <f ca="1">IF(AND($B145&gt;0,K$7&gt;0),INDEX(Výskyt[#Data],MATCH($B145,Výskyt[kód-P]),K$7),"")</f>
        <v/>
      </c>
      <c r="L145" s="46" t="str">
        <f ca="1">IF(AND($B145&gt;0,L$7&gt;0),INDEX(Výskyt[#Data],MATCH($B145,Výskyt[kód-P]),L$7),"")</f>
        <v/>
      </c>
      <c r="M145" s="46" t="str">
        <f ca="1">IF(AND($B145&gt;0,M$7&gt;0),INDEX(Výskyt[#Data],MATCH($B145,Výskyt[kód-P]),M$7),"")</f>
        <v/>
      </c>
      <c r="N145" s="46" t="str">
        <f ca="1">IF(AND($B145&gt;0,N$7&gt;0),INDEX(Výskyt[#Data],MATCH($B145,Výskyt[kód-P]),N$7),"")</f>
        <v/>
      </c>
      <c r="O145" s="46" t="str">
        <f ca="1">IF(AND($B145&gt;0,O$7&gt;0),INDEX(Výskyt[#Data],MATCH($B145,Výskyt[kód-P]),O$7),"")</f>
        <v/>
      </c>
      <c r="P145" s="46" t="str">
        <f ca="1">IF(AND($B145&gt;0,P$7&gt;0),INDEX(Výskyt[#Data],MATCH($B145,Výskyt[kód-P]),P$7),"")</f>
        <v/>
      </c>
      <c r="Q145" s="46" t="str">
        <f ca="1">IF(AND($B145&gt;0,Q$7&gt;0),INDEX(Výskyt[#Data],MATCH($B145,Výskyt[kód-P]),Q$7),"")</f>
        <v/>
      </c>
      <c r="R145" s="46" t="str">
        <f ca="1">IF(AND($B145&gt;0,R$7&gt;0),INDEX(Výskyt[#Data],MATCH($B145,Výskyt[kód-P]),R$7),"")</f>
        <v/>
      </c>
    </row>
    <row r="146" spans="1:18" ht="12.75" customHeight="1" x14ac:dyDescent="0.4">
      <c r="A146" s="51">
        <v>138</v>
      </c>
      <c r="B146" s="52" t="str">
        <f>IFERROR(INDEX(Výskyt[[poradie]:[kód-P]],MATCH(A146,Výskyt[poradie],0),2),"")</f>
        <v/>
      </c>
      <c r="C146" s="52" t="str">
        <f>IFERROR(INDEX(Cenník[[Kód]:[Názov]],MATCH($B146,Cenník[Kód]),2),"")</f>
        <v/>
      </c>
      <c r="D146" s="46" t="str">
        <f t="shared" ca="1" si="6"/>
        <v/>
      </c>
      <c r="E146" s="53" t="str">
        <f>IFERROR(INDEX(Cenník[[KódN]:[JC]],MATCH($B146,Cenník[KódN]),2),"")</f>
        <v/>
      </c>
      <c r="F146" s="54" t="str">
        <f t="shared" ca="1" si="7"/>
        <v/>
      </c>
      <c r="G146" s="41"/>
      <c r="H146" s="58" t="str">
        <f t="shared" si="8"/>
        <v/>
      </c>
      <c r="I146" s="46" t="str">
        <f ca="1">IF(AND($B146&gt;0,I$7&gt;0),INDEX(Výskyt[#Data],MATCH($B146,Výskyt[kód-P]),I$7),"")</f>
        <v/>
      </c>
      <c r="J146" s="46" t="str">
        <f ca="1">IF(AND($B146&gt;0,J$7&gt;0),INDEX(Výskyt[#Data],MATCH($B146,Výskyt[kód-P]),J$7),"")</f>
        <v/>
      </c>
      <c r="K146" s="46" t="str">
        <f ca="1">IF(AND($B146&gt;0,K$7&gt;0),INDEX(Výskyt[#Data],MATCH($B146,Výskyt[kód-P]),K$7),"")</f>
        <v/>
      </c>
      <c r="L146" s="46" t="str">
        <f ca="1">IF(AND($B146&gt;0,L$7&gt;0),INDEX(Výskyt[#Data],MATCH($B146,Výskyt[kód-P]),L$7),"")</f>
        <v/>
      </c>
      <c r="M146" s="46" t="str">
        <f ca="1">IF(AND($B146&gt;0,M$7&gt;0),INDEX(Výskyt[#Data],MATCH($B146,Výskyt[kód-P]),M$7),"")</f>
        <v/>
      </c>
      <c r="N146" s="46" t="str">
        <f ca="1">IF(AND($B146&gt;0,N$7&gt;0),INDEX(Výskyt[#Data],MATCH($B146,Výskyt[kód-P]),N$7),"")</f>
        <v/>
      </c>
      <c r="O146" s="46" t="str">
        <f ca="1">IF(AND($B146&gt;0,O$7&gt;0),INDEX(Výskyt[#Data],MATCH($B146,Výskyt[kód-P]),O$7),"")</f>
        <v/>
      </c>
      <c r="P146" s="46" t="str">
        <f ca="1">IF(AND($B146&gt;0,P$7&gt;0),INDEX(Výskyt[#Data],MATCH($B146,Výskyt[kód-P]),P$7),"")</f>
        <v/>
      </c>
      <c r="Q146" s="46" t="str">
        <f ca="1">IF(AND($B146&gt;0,Q$7&gt;0),INDEX(Výskyt[#Data],MATCH($B146,Výskyt[kód-P]),Q$7),"")</f>
        <v/>
      </c>
      <c r="R146" s="46" t="str">
        <f ca="1">IF(AND($B146&gt;0,R$7&gt;0),INDEX(Výskyt[#Data],MATCH($B146,Výskyt[kód-P]),R$7),"")</f>
        <v/>
      </c>
    </row>
    <row r="147" spans="1:18" ht="12.75" customHeight="1" x14ac:dyDescent="0.4">
      <c r="A147" s="51">
        <v>139</v>
      </c>
      <c r="B147" s="52" t="str">
        <f>IFERROR(INDEX(Výskyt[[poradie]:[kód-P]],MATCH(A147,Výskyt[poradie],0),2),"")</f>
        <v/>
      </c>
      <c r="C147" s="52" t="str">
        <f>IFERROR(INDEX(Cenník[[Kód]:[Názov]],MATCH($B147,Cenník[Kód]),2),"")</f>
        <v/>
      </c>
      <c r="D147" s="46" t="str">
        <f t="shared" ca="1" si="6"/>
        <v/>
      </c>
      <c r="E147" s="53" t="str">
        <f>IFERROR(INDEX(Cenník[[KódN]:[JC]],MATCH($B147,Cenník[KódN]),2),"")</f>
        <v/>
      </c>
      <c r="F147" s="54" t="str">
        <f t="shared" ca="1" si="7"/>
        <v/>
      </c>
      <c r="G147" s="41"/>
      <c r="H147" s="58" t="str">
        <f t="shared" si="8"/>
        <v/>
      </c>
      <c r="I147" s="46" t="str">
        <f ca="1">IF(AND($B147&gt;0,I$7&gt;0),INDEX(Výskyt[#Data],MATCH($B147,Výskyt[kód-P]),I$7),"")</f>
        <v/>
      </c>
      <c r="J147" s="46" t="str">
        <f ca="1">IF(AND($B147&gt;0,J$7&gt;0),INDEX(Výskyt[#Data],MATCH($B147,Výskyt[kód-P]),J$7),"")</f>
        <v/>
      </c>
      <c r="K147" s="46" t="str">
        <f ca="1">IF(AND($B147&gt;0,K$7&gt;0),INDEX(Výskyt[#Data],MATCH($B147,Výskyt[kód-P]),K$7),"")</f>
        <v/>
      </c>
      <c r="L147" s="46" t="str">
        <f ca="1">IF(AND($B147&gt;0,L$7&gt;0),INDEX(Výskyt[#Data],MATCH($B147,Výskyt[kód-P]),L$7),"")</f>
        <v/>
      </c>
      <c r="M147" s="46" t="str">
        <f ca="1">IF(AND($B147&gt;0,M$7&gt;0),INDEX(Výskyt[#Data],MATCH($B147,Výskyt[kód-P]),M$7),"")</f>
        <v/>
      </c>
      <c r="N147" s="46" t="str">
        <f ca="1">IF(AND($B147&gt;0,N$7&gt;0),INDEX(Výskyt[#Data],MATCH($B147,Výskyt[kód-P]),N$7),"")</f>
        <v/>
      </c>
      <c r="O147" s="46" t="str">
        <f ca="1">IF(AND($B147&gt;0,O$7&gt;0),INDEX(Výskyt[#Data],MATCH($B147,Výskyt[kód-P]),O$7),"")</f>
        <v/>
      </c>
      <c r="P147" s="46" t="str">
        <f ca="1">IF(AND($B147&gt;0,P$7&gt;0),INDEX(Výskyt[#Data],MATCH($B147,Výskyt[kód-P]),P$7),"")</f>
        <v/>
      </c>
      <c r="Q147" s="46" t="str">
        <f ca="1">IF(AND($B147&gt;0,Q$7&gt;0),INDEX(Výskyt[#Data],MATCH($B147,Výskyt[kód-P]),Q$7),"")</f>
        <v/>
      </c>
      <c r="R147" s="46" t="str">
        <f ca="1">IF(AND($B147&gt;0,R$7&gt;0),INDEX(Výskyt[#Data],MATCH($B147,Výskyt[kód-P]),R$7),"")</f>
        <v/>
      </c>
    </row>
    <row r="148" spans="1:18" ht="12.75" customHeight="1" x14ac:dyDescent="0.4">
      <c r="A148" s="51">
        <v>140</v>
      </c>
      <c r="B148" s="52" t="str">
        <f>IFERROR(INDEX(Výskyt[[poradie]:[kód-P]],MATCH(A148,Výskyt[poradie],0),2),"")</f>
        <v/>
      </c>
      <c r="C148" s="52" t="str">
        <f>IFERROR(INDEX(Cenník[[Kód]:[Názov]],MATCH($B148,Cenník[Kód]),2),"")</f>
        <v/>
      </c>
      <c r="D148" s="46" t="str">
        <f t="shared" ca="1" si="6"/>
        <v/>
      </c>
      <c r="E148" s="53" t="str">
        <f>IFERROR(INDEX(Cenník[[KódN]:[JC]],MATCH($B148,Cenník[KódN]),2),"")</f>
        <v/>
      </c>
      <c r="F148" s="54" t="str">
        <f t="shared" ca="1" si="7"/>
        <v/>
      </c>
      <c r="G148" s="41"/>
      <c r="H148" s="58" t="str">
        <f t="shared" si="8"/>
        <v/>
      </c>
      <c r="I148" s="46" t="str">
        <f ca="1">IF(AND($B148&gt;0,I$7&gt;0),INDEX(Výskyt[#Data],MATCH($B148,Výskyt[kód-P]),I$7),"")</f>
        <v/>
      </c>
      <c r="J148" s="46" t="str">
        <f ca="1">IF(AND($B148&gt;0,J$7&gt;0),INDEX(Výskyt[#Data],MATCH($B148,Výskyt[kód-P]),J$7),"")</f>
        <v/>
      </c>
      <c r="K148" s="46" t="str">
        <f ca="1">IF(AND($B148&gt;0,K$7&gt;0),INDEX(Výskyt[#Data],MATCH($B148,Výskyt[kód-P]),K$7),"")</f>
        <v/>
      </c>
      <c r="L148" s="46" t="str">
        <f ca="1">IF(AND($B148&gt;0,L$7&gt;0),INDEX(Výskyt[#Data],MATCH($B148,Výskyt[kód-P]),L$7),"")</f>
        <v/>
      </c>
      <c r="M148" s="46" t="str">
        <f ca="1">IF(AND($B148&gt;0,M$7&gt;0),INDEX(Výskyt[#Data],MATCH($B148,Výskyt[kód-P]),M$7),"")</f>
        <v/>
      </c>
      <c r="N148" s="46" t="str">
        <f ca="1">IF(AND($B148&gt;0,N$7&gt;0),INDEX(Výskyt[#Data],MATCH($B148,Výskyt[kód-P]),N$7),"")</f>
        <v/>
      </c>
      <c r="O148" s="46" t="str">
        <f ca="1">IF(AND($B148&gt;0,O$7&gt;0),INDEX(Výskyt[#Data],MATCH($B148,Výskyt[kód-P]),O$7),"")</f>
        <v/>
      </c>
      <c r="P148" s="46" t="str">
        <f ca="1">IF(AND($B148&gt;0,P$7&gt;0),INDEX(Výskyt[#Data],MATCH($B148,Výskyt[kód-P]),P$7),"")</f>
        <v/>
      </c>
      <c r="Q148" s="46" t="str">
        <f ca="1">IF(AND($B148&gt;0,Q$7&gt;0),INDEX(Výskyt[#Data],MATCH($B148,Výskyt[kód-P]),Q$7),"")</f>
        <v/>
      </c>
      <c r="R148" s="46" t="str">
        <f ca="1">IF(AND($B148&gt;0,R$7&gt;0),INDEX(Výskyt[#Data],MATCH($B148,Výskyt[kód-P]),R$7),"")</f>
        <v/>
      </c>
    </row>
    <row r="149" spans="1:18" ht="12.75" customHeight="1" x14ac:dyDescent="0.4">
      <c r="A149" s="51">
        <v>141</v>
      </c>
      <c r="B149" s="52" t="str">
        <f>IFERROR(INDEX(Výskyt[[poradie]:[kód-P]],MATCH(A149,Výskyt[poradie],0),2),"")</f>
        <v/>
      </c>
      <c r="C149" s="52" t="str">
        <f>IFERROR(INDEX(Cenník[[Kód]:[Názov]],MATCH($B149,Cenník[Kód]),2),"")</f>
        <v/>
      </c>
      <c r="D149" s="46" t="str">
        <f t="shared" ca="1" si="6"/>
        <v/>
      </c>
      <c r="E149" s="53" t="str">
        <f>IFERROR(INDEX(Cenník[[KódN]:[JC]],MATCH($B149,Cenník[KódN]),2),"")</f>
        <v/>
      </c>
      <c r="F149" s="54" t="str">
        <f t="shared" ca="1" si="7"/>
        <v/>
      </c>
      <c r="G149" s="41"/>
      <c r="H149" s="58" t="str">
        <f t="shared" si="8"/>
        <v/>
      </c>
      <c r="I149" s="46" t="str">
        <f ca="1">IF(AND($B149&gt;0,I$7&gt;0),INDEX(Výskyt[#Data],MATCH($B149,Výskyt[kód-P]),I$7),"")</f>
        <v/>
      </c>
      <c r="J149" s="46" t="str">
        <f ca="1">IF(AND($B149&gt;0,J$7&gt;0),INDEX(Výskyt[#Data],MATCH($B149,Výskyt[kód-P]),J$7),"")</f>
        <v/>
      </c>
      <c r="K149" s="46" t="str">
        <f ca="1">IF(AND($B149&gt;0,K$7&gt;0),INDEX(Výskyt[#Data],MATCH($B149,Výskyt[kód-P]),K$7),"")</f>
        <v/>
      </c>
      <c r="L149" s="46" t="str">
        <f ca="1">IF(AND($B149&gt;0,L$7&gt;0),INDEX(Výskyt[#Data],MATCH($B149,Výskyt[kód-P]),L$7),"")</f>
        <v/>
      </c>
      <c r="M149" s="46" t="str">
        <f ca="1">IF(AND($B149&gt;0,M$7&gt;0),INDEX(Výskyt[#Data],MATCH($B149,Výskyt[kód-P]),M$7),"")</f>
        <v/>
      </c>
      <c r="N149" s="46" t="str">
        <f ca="1">IF(AND($B149&gt;0,N$7&gt;0),INDEX(Výskyt[#Data],MATCH($B149,Výskyt[kód-P]),N$7),"")</f>
        <v/>
      </c>
      <c r="O149" s="46" t="str">
        <f ca="1">IF(AND($B149&gt;0,O$7&gt;0),INDEX(Výskyt[#Data],MATCH($B149,Výskyt[kód-P]),O$7),"")</f>
        <v/>
      </c>
      <c r="P149" s="46" t="str">
        <f ca="1">IF(AND($B149&gt;0,P$7&gt;0),INDEX(Výskyt[#Data],MATCH($B149,Výskyt[kód-P]),P$7),"")</f>
        <v/>
      </c>
      <c r="Q149" s="46" t="str">
        <f ca="1">IF(AND($B149&gt;0,Q$7&gt;0),INDEX(Výskyt[#Data],MATCH($B149,Výskyt[kód-P]),Q$7),"")</f>
        <v/>
      </c>
      <c r="R149" s="46" t="str">
        <f ca="1">IF(AND($B149&gt;0,R$7&gt;0),INDEX(Výskyt[#Data],MATCH($B149,Výskyt[kód-P]),R$7),"")</f>
        <v/>
      </c>
    </row>
    <row r="150" spans="1:18" ht="12.75" customHeight="1" x14ac:dyDescent="0.4">
      <c r="A150" s="51">
        <v>142</v>
      </c>
      <c r="B150" s="52" t="str">
        <f>IFERROR(INDEX(Výskyt[[poradie]:[kód-P]],MATCH(A150,Výskyt[poradie],0),2),"")</f>
        <v/>
      </c>
      <c r="C150" s="52" t="str">
        <f>IFERROR(INDEX(Cenník[[Kód]:[Názov]],MATCH($B150,Cenník[Kód]),2),"")</f>
        <v/>
      </c>
      <c r="D150" s="46" t="str">
        <f t="shared" ca="1" si="6"/>
        <v/>
      </c>
      <c r="E150" s="53" t="str">
        <f>IFERROR(INDEX(Cenník[[KódN]:[JC]],MATCH($B150,Cenník[KódN]),2),"")</f>
        <v/>
      </c>
      <c r="F150" s="54" t="str">
        <f t="shared" ca="1" si="7"/>
        <v/>
      </c>
      <c r="G150" s="41"/>
      <c r="H150" s="58" t="str">
        <f t="shared" si="8"/>
        <v/>
      </c>
      <c r="I150" s="46" t="str">
        <f ca="1">IF(AND($B150&gt;0,I$7&gt;0),INDEX(Výskyt[#Data],MATCH($B150,Výskyt[kód-P]),I$7),"")</f>
        <v/>
      </c>
      <c r="J150" s="46" t="str">
        <f ca="1">IF(AND($B150&gt;0,J$7&gt;0),INDEX(Výskyt[#Data],MATCH($B150,Výskyt[kód-P]),J$7),"")</f>
        <v/>
      </c>
      <c r="K150" s="46" t="str">
        <f ca="1">IF(AND($B150&gt;0,K$7&gt;0),INDEX(Výskyt[#Data],MATCH($B150,Výskyt[kód-P]),K$7),"")</f>
        <v/>
      </c>
      <c r="L150" s="46" t="str">
        <f ca="1">IF(AND($B150&gt;0,L$7&gt;0),INDEX(Výskyt[#Data],MATCH($B150,Výskyt[kód-P]),L$7),"")</f>
        <v/>
      </c>
      <c r="M150" s="46" t="str">
        <f ca="1">IF(AND($B150&gt;0,M$7&gt;0),INDEX(Výskyt[#Data],MATCH($B150,Výskyt[kód-P]),M$7),"")</f>
        <v/>
      </c>
      <c r="N150" s="46" t="str">
        <f ca="1">IF(AND($B150&gt;0,N$7&gt;0),INDEX(Výskyt[#Data],MATCH($B150,Výskyt[kód-P]),N$7),"")</f>
        <v/>
      </c>
      <c r="O150" s="46" t="str">
        <f ca="1">IF(AND($B150&gt;0,O$7&gt;0),INDEX(Výskyt[#Data],MATCH($B150,Výskyt[kód-P]),O$7),"")</f>
        <v/>
      </c>
      <c r="P150" s="46" t="str">
        <f ca="1">IF(AND($B150&gt;0,P$7&gt;0),INDEX(Výskyt[#Data],MATCH($B150,Výskyt[kód-P]),P$7),"")</f>
        <v/>
      </c>
      <c r="Q150" s="46" t="str">
        <f ca="1">IF(AND($B150&gt;0,Q$7&gt;0),INDEX(Výskyt[#Data],MATCH($B150,Výskyt[kód-P]),Q$7),"")</f>
        <v/>
      </c>
      <c r="R150" s="46" t="str">
        <f ca="1">IF(AND($B150&gt;0,R$7&gt;0),INDEX(Výskyt[#Data],MATCH($B150,Výskyt[kód-P]),R$7),"")</f>
        <v/>
      </c>
    </row>
    <row r="151" spans="1:18" ht="12.75" customHeight="1" x14ac:dyDescent="0.4">
      <c r="A151" s="51">
        <v>143</v>
      </c>
      <c r="B151" s="52" t="str">
        <f>IFERROR(INDEX(Výskyt[[poradie]:[kód-P]],MATCH(A151,Výskyt[poradie],0),2),"")</f>
        <v/>
      </c>
      <c r="C151" s="52" t="str">
        <f>IFERROR(INDEX(Cenník[[Kód]:[Názov]],MATCH($B151,Cenník[Kód]),2),"")</f>
        <v/>
      </c>
      <c r="D151" s="46" t="str">
        <f t="shared" ca="1" si="6"/>
        <v/>
      </c>
      <c r="E151" s="53" t="str">
        <f>IFERROR(INDEX(Cenník[[KódN]:[JC]],MATCH($B151,Cenník[KódN]),2),"")</f>
        <v/>
      </c>
      <c r="F151" s="54" t="str">
        <f t="shared" ca="1" si="7"/>
        <v/>
      </c>
      <c r="G151" s="41"/>
      <c r="H151" s="58" t="str">
        <f t="shared" si="8"/>
        <v/>
      </c>
      <c r="I151" s="46" t="str">
        <f ca="1">IF(AND($B151&gt;0,I$7&gt;0),INDEX(Výskyt[#Data],MATCH($B151,Výskyt[kód-P]),I$7),"")</f>
        <v/>
      </c>
      <c r="J151" s="46" t="str">
        <f ca="1">IF(AND($B151&gt;0,J$7&gt;0),INDEX(Výskyt[#Data],MATCH($B151,Výskyt[kód-P]),J$7),"")</f>
        <v/>
      </c>
      <c r="K151" s="46" t="str">
        <f ca="1">IF(AND($B151&gt;0,K$7&gt;0),INDEX(Výskyt[#Data],MATCH($B151,Výskyt[kód-P]),K$7),"")</f>
        <v/>
      </c>
      <c r="L151" s="46" t="str">
        <f ca="1">IF(AND($B151&gt;0,L$7&gt;0),INDEX(Výskyt[#Data],MATCH($B151,Výskyt[kód-P]),L$7),"")</f>
        <v/>
      </c>
      <c r="M151" s="46" t="str">
        <f ca="1">IF(AND($B151&gt;0,M$7&gt;0),INDEX(Výskyt[#Data],MATCH($B151,Výskyt[kód-P]),M$7),"")</f>
        <v/>
      </c>
      <c r="N151" s="46" t="str">
        <f ca="1">IF(AND($B151&gt;0,N$7&gt;0),INDEX(Výskyt[#Data],MATCH($B151,Výskyt[kód-P]),N$7),"")</f>
        <v/>
      </c>
      <c r="O151" s="46" t="str">
        <f ca="1">IF(AND($B151&gt;0,O$7&gt;0),INDEX(Výskyt[#Data],MATCH($B151,Výskyt[kód-P]),O$7),"")</f>
        <v/>
      </c>
      <c r="P151" s="46" t="str">
        <f ca="1">IF(AND($B151&gt;0,P$7&gt;0),INDEX(Výskyt[#Data],MATCH($B151,Výskyt[kód-P]),P$7),"")</f>
        <v/>
      </c>
      <c r="Q151" s="46" t="str">
        <f ca="1">IF(AND($B151&gt;0,Q$7&gt;0),INDEX(Výskyt[#Data],MATCH($B151,Výskyt[kód-P]),Q$7),"")</f>
        <v/>
      </c>
      <c r="R151" s="46" t="str">
        <f ca="1">IF(AND($B151&gt;0,R$7&gt;0),INDEX(Výskyt[#Data],MATCH($B151,Výskyt[kód-P]),R$7),"")</f>
        <v/>
      </c>
    </row>
    <row r="152" spans="1:18" ht="12.75" customHeight="1" x14ac:dyDescent="0.4">
      <c r="A152" s="51">
        <v>144</v>
      </c>
      <c r="B152" s="52" t="str">
        <f>IFERROR(INDEX(Výskyt[[poradie]:[kód-P]],MATCH(A152,Výskyt[poradie],0),2),"")</f>
        <v/>
      </c>
      <c r="C152" s="52" t="str">
        <f>IFERROR(INDEX(Cenník[[Kód]:[Názov]],MATCH($B152,Cenník[Kód]),2),"")</f>
        <v/>
      </c>
      <c r="D152" s="46" t="str">
        <f t="shared" ca="1" si="6"/>
        <v/>
      </c>
      <c r="E152" s="53" t="str">
        <f>IFERROR(INDEX(Cenník[[KódN]:[JC]],MATCH($B152,Cenník[KódN]),2),"")</f>
        <v/>
      </c>
      <c r="F152" s="54" t="str">
        <f t="shared" ca="1" si="7"/>
        <v/>
      </c>
      <c r="G152" s="41"/>
      <c r="H152" s="58" t="str">
        <f t="shared" si="8"/>
        <v/>
      </c>
      <c r="I152" s="46" t="str">
        <f ca="1">IF(AND($B152&gt;0,I$7&gt;0),INDEX(Výskyt[#Data],MATCH($B152,Výskyt[kód-P]),I$7),"")</f>
        <v/>
      </c>
      <c r="J152" s="46" t="str">
        <f ca="1">IF(AND($B152&gt;0,J$7&gt;0),INDEX(Výskyt[#Data],MATCH($B152,Výskyt[kód-P]),J$7),"")</f>
        <v/>
      </c>
      <c r="K152" s="46" t="str">
        <f ca="1">IF(AND($B152&gt;0,K$7&gt;0),INDEX(Výskyt[#Data],MATCH($B152,Výskyt[kód-P]),K$7),"")</f>
        <v/>
      </c>
      <c r="L152" s="46" t="str">
        <f ca="1">IF(AND($B152&gt;0,L$7&gt;0),INDEX(Výskyt[#Data],MATCH($B152,Výskyt[kód-P]),L$7),"")</f>
        <v/>
      </c>
      <c r="M152" s="46" t="str">
        <f ca="1">IF(AND($B152&gt;0,M$7&gt;0),INDEX(Výskyt[#Data],MATCH($B152,Výskyt[kód-P]),M$7),"")</f>
        <v/>
      </c>
      <c r="N152" s="46" t="str">
        <f ca="1">IF(AND($B152&gt;0,N$7&gt;0),INDEX(Výskyt[#Data],MATCH($B152,Výskyt[kód-P]),N$7),"")</f>
        <v/>
      </c>
      <c r="O152" s="46" t="str">
        <f ca="1">IF(AND($B152&gt;0,O$7&gt;0),INDEX(Výskyt[#Data],MATCH($B152,Výskyt[kód-P]),O$7),"")</f>
        <v/>
      </c>
      <c r="P152" s="46" t="str">
        <f ca="1">IF(AND($B152&gt;0,P$7&gt;0),INDEX(Výskyt[#Data],MATCH($B152,Výskyt[kód-P]),P$7),"")</f>
        <v/>
      </c>
      <c r="Q152" s="46" t="str">
        <f ca="1">IF(AND($B152&gt;0,Q$7&gt;0),INDEX(Výskyt[#Data],MATCH($B152,Výskyt[kód-P]),Q$7),"")</f>
        <v/>
      </c>
      <c r="R152" s="46" t="str">
        <f ca="1">IF(AND($B152&gt;0,R$7&gt;0),INDEX(Výskyt[#Data],MATCH($B152,Výskyt[kód-P]),R$7),"")</f>
        <v/>
      </c>
    </row>
    <row r="153" spans="1:18" ht="12.75" customHeight="1" x14ac:dyDescent="0.4">
      <c r="A153" s="51">
        <v>145</v>
      </c>
      <c r="B153" s="52" t="str">
        <f>IFERROR(INDEX(Výskyt[[poradie]:[kód-P]],MATCH(A153,Výskyt[poradie],0),2),"")</f>
        <v/>
      </c>
      <c r="C153" s="52" t="str">
        <f>IFERROR(INDEX(Cenník[[Kód]:[Názov]],MATCH($B153,Cenník[Kód]),2),"")</f>
        <v/>
      </c>
      <c r="D153" s="46" t="str">
        <f t="shared" ca="1" si="6"/>
        <v/>
      </c>
      <c r="E153" s="53" t="str">
        <f>IFERROR(INDEX(Cenník[[KódN]:[JC]],MATCH($B153,Cenník[KódN]),2),"")</f>
        <v/>
      </c>
      <c r="F153" s="54" t="str">
        <f t="shared" ca="1" si="7"/>
        <v/>
      </c>
      <c r="G153" s="41"/>
      <c r="H153" s="58" t="str">
        <f t="shared" si="8"/>
        <v/>
      </c>
      <c r="I153" s="46" t="str">
        <f ca="1">IF(AND($B153&gt;0,I$7&gt;0),INDEX(Výskyt[#Data],MATCH($B153,Výskyt[kód-P]),I$7),"")</f>
        <v/>
      </c>
      <c r="J153" s="46" t="str">
        <f ca="1">IF(AND($B153&gt;0,J$7&gt;0),INDEX(Výskyt[#Data],MATCH($B153,Výskyt[kód-P]),J$7),"")</f>
        <v/>
      </c>
      <c r="K153" s="46" t="str">
        <f ca="1">IF(AND($B153&gt;0,K$7&gt;0),INDEX(Výskyt[#Data],MATCH($B153,Výskyt[kód-P]),K$7),"")</f>
        <v/>
      </c>
      <c r="L153" s="46" t="str">
        <f ca="1">IF(AND($B153&gt;0,L$7&gt;0),INDEX(Výskyt[#Data],MATCH($B153,Výskyt[kód-P]),L$7),"")</f>
        <v/>
      </c>
      <c r="M153" s="46" t="str">
        <f ca="1">IF(AND($B153&gt;0,M$7&gt;0),INDEX(Výskyt[#Data],MATCH($B153,Výskyt[kód-P]),M$7),"")</f>
        <v/>
      </c>
      <c r="N153" s="46" t="str">
        <f ca="1">IF(AND($B153&gt;0,N$7&gt;0),INDEX(Výskyt[#Data],MATCH($B153,Výskyt[kód-P]),N$7),"")</f>
        <v/>
      </c>
      <c r="O153" s="46" t="str">
        <f ca="1">IF(AND($B153&gt;0,O$7&gt;0),INDEX(Výskyt[#Data],MATCH($B153,Výskyt[kód-P]),O$7),"")</f>
        <v/>
      </c>
      <c r="P153" s="46" t="str">
        <f ca="1">IF(AND($B153&gt;0,P$7&gt;0),INDEX(Výskyt[#Data],MATCH($B153,Výskyt[kód-P]),P$7),"")</f>
        <v/>
      </c>
      <c r="Q153" s="46" t="str">
        <f ca="1">IF(AND($B153&gt;0,Q$7&gt;0),INDEX(Výskyt[#Data],MATCH($B153,Výskyt[kód-P]),Q$7),"")</f>
        <v/>
      </c>
      <c r="R153" s="46" t="str">
        <f ca="1">IF(AND($B153&gt;0,R$7&gt;0),INDEX(Výskyt[#Data],MATCH($B153,Výskyt[kód-P]),R$7),"")</f>
        <v/>
      </c>
    </row>
    <row r="154" spans="1:18" ht="12.75" customHeight="1" x14ac:dyDescent="0.4">
      <c r="A154" s="51">
        <v>146</v>
      </c>
      <c r="B154" s="52" t="str">
        <f>IFERROR(INDEX(Výskyt[[poradie]:[kód-P]],MATCH(A154,Výskyt[poradie],0),2),"")</f>
        <v/>
      </c>
      <c r="C154" s="52" t="str">
        <f>IFERROR(INDEX(Cenník[[Kód]:[Názov]],MATCH($B154,Cenník[Kód]),2),"")</f>
        <v/>
      </c>
      <c r="D154" s="46" t="str">
        <f t="shared" ca="1" si="6"/>
        <v/>
      </c>
      <c r="E154" s="53" t="str">
        <f>IFERROR(INDEX(Cenník[[KódN]:[JC]],MATCH($B154,Cenník[KódN]),2),"")</f>
        <v/>
      </c>
      <c r="F154" s="54" t="str">
        <f t="shared" ca="1" si="7"/>
        <v/>
      </c>
      <c r="G154" s="41"/>
      <c r="H154" s="58" t="str">
        <f t="shared" si="8"/>
        <v/>
      </c>
      <c r="I154" s="46" t="str">
        <f ca="1">IF(AND($B154&gt;0,I$7&gt;0),INDEX(Výskyt[#Data],MATCH($B154,Výskyt[kód-P]),I$7),"")</f>
        <v/>
      </c>
      <c r="J154" s="46" t="str">
        <f ca="1">IF(AND($B154&gt;0,J$7&gt;0),INDEX(Výskyt[#Data],MATCH($B154,Výskyt[kód-P]),J$7),"")</f>
        <v/>
      </c>
      <c r="K154" s="46" t="str">
        <f ca="1">IF(AND($B154&gt;0,K$7&gt;0),INDEX(Výskyt[#Data],MATCH($B154,Výskyt[kód-P]),K$7),"")</f>
        <v/>
      </c>
      <c r="L154" s="46" t="str">
        <f ca="1">IF(AND($B154&gt;0,L$7&gt;0),INDEX(Výskyt[#Data],MATCH($B154,Výskyt[kód-P]),L$7),"")</f>
        <v/>
      </c>
      <c r="M154" s="46" t="str">
        <f ca="1">IF(AND($B154&gt;0,M$7&gt;0),INDEX(Výskyt[#Data],MATCH($B154,Výskyt[kód-P]),M$7),"")</f>
        <v/>
      </c>
      <c r="N154" s="46" t="str">
        <f ca="1">IF(AND($B154&gt;0,N$7&gt;0),INDEX(Výskyt[#Data],MATCH($B154,Výskyt[kód-P]),N$7),"")</f>
        <v/>
      </c>
      <c r="O154" s="46" t="str">
        <f ca="1">IF(AND($B154&gt;0,O$7&gt;0),INDEX(Výskyt[#Data],MATCH($B154,Výskyt[kód-P]),O$7),"")</f>
        <v/>
      </c>
      <c r="P154" s="46" t="str">
        <f ca="1">IF(AND($B154&gt;0,P$7&gt;0),INDEX(Výskyt[#Data],MATCH($B154,Výskyt[kód-P]),P$7),"")</f>
        <v/>
      </c>
      <c r="Q154" s="46" t="str">
        <f ca="1">IF(AND($B154&gt;0,Q$7&gt;0),INDEX(Výskyt[#Data],MATCH($B154,Výskyt[kód-P]),Q$7),"")</f>
        <v/>
      </c>
      <c r="R154" s="46" t="str">
        <f ca="1">IF(AND($B154&gt;0,R$7&gt;0),INDEX(Výskyt[#Data],MATCH($B154,Výskyt[kód-P]),R$7),"")</f>
        <v/>
      </c>
    </row>
    <row r="155" spans="1:18" ht="12.75" customHeight="1" x14ac:dyDescent="0.4">
      <c r="A155" s="51">
        <v>147</v>
      </c>
      <c r="B155" s="52" t="str">
        <f>IFERROR(INDEX(Výskyt[[poradie]:[kód-P]],MATCH(A155,Výskyt[poradie],0),2),"")</f>
        <v/>
      </c>
      <c r="C155" s="52" t="str">
        <f>IFERROR(INDEX(Cenník[[Kód]:[Názov]],MATCH($B155,Cenník[Kód]),2),"")</f>
        <v/>
      </c>
      <c r="D155" s="46" t="str">
        <f t="shared" ca="1" si="6"/>
        <v/>
      </c>
      <c r="E155" s="53" t="str">
        <f>IFERROR(INDEX(Cenník[[KódN]:[JC]],MATCH($B155,Cenník[KódN]),2),"")</f>
        <v/>
      </c>
      <c r="F155" s="54" t="str">
        <f t="shared" ca="1" si="7"/>
        <v/>
      </c>
      <c r="G155" s="41"/>
      <c r="H155" s="58" t="str">
        <f t="shared" si="8"/>
        <v/>
      </c>
      <c r="I155" s="46" t="str">
        <f ca="1">IF(AND($B155&gt;0,I$7&gt;0),INDEX(Výskyt[#Data],MATCH($B155,Výskyt[kód-P]),I$7),"")</f>
        <v/>
      </c>
      <c r="J155" s="46" t="str">
        <f ca="1">IF(AND($B155&gt;0,J$7&gt;0),INDEX(Výskyt[#Data],MATCH($B155,Výskyt[kód-P]),J$7),"")</f>
        <v/>
      </c>
      <c r="K155" s="46" t="str">
        <f ca="1">IF(AND($B155&gt;0,K$7&gt;0),INDEX(Výskyt[#Data],MATCH($B155,Výskyt[kód-P]),K$7),"")</f>
        <v/>
      </c>
      <c r="L155" s="46" t="str">
        <f ca="1">IF(AND($B155&gt;0,L$7&gt;0),INDEX(Výskyt[#Data],MATCH($B155,Výskyt[kód-P]),L$7),"")</f>
        <v/>
      </c>
      <c r="M155" s="46" t="str">
        <f ca="1">IF(AND($B155&gt;0,M$7&gt;0),INDEX(Výskyt[#Data],MATCH($B155,Výskyt[kód-P]),M$7),"")</f>
        <v/>
      </c>
      <c r="N155" s="46" t="str">
        <f ca="1">IF(AND($B155&gt;0,N$7&gt;0),INDEX(Výskyt[#Data],MATCH($B155,Výskyt[kód-P]),N$7),"")</f>
        <v/>
      </c>
      <c r="O155" s="46" t="str">
        <f ca="1">IF(AND($B155&gt;0,O$7&gt;0),INDEX(Výskyt[#Data],MATCH($B155,Výskyt[kód-P]),O$7),"")</f>
        <v/>
      </c>
      <c r="P155" s="46" t="str">
        <f ca="1">IF(AND($B155&gt;0,P$7&gt;0),INDEX(Výskyt[#Data],MATCH($B155,Výskyt[kód-P]),P$7),"")</f>
        <v/>
      </c>
      <c r="Q155" s="46" t="str">
        <f ca="1">IF(AND($B155&gt;0,Q$7&gt;0),INDEX(Výskyt[#Data],MATCH($B155,Výskyt[kód-P]),Q$7),"")</f>
        <v/>
      </c>
      <c r="R155" s="46" t="str">
        <f ca="1">IF(AND($B155&gt;0,R$7&gt;0),INDEX(Výskyt[#Data],MATCH($B155,Výskyt[kód-P]),R$7),"")</f>
        <v/>
      </c>
    </row>
    <row r="156" spans="1:18" ht="12.75" customHeight="1" x14ac:dyDescent="0.4">
      <c r="A156" s="51">
        <v>148</v>
      </c>
      <c r="B156" s="52" t="str">
        <f>IFERROR(INDEX(Výskyt[[poradie]:[kód-P]],MATCH(A156,Výskyt[poradie],0),2),"")</f>
        <v/>
      </c>
      <c r="C156" s="52" t="str">
        <f>IFERROR(INDEX(Cenník[[Kód]:[Názov]],MATCH($B156,Cenník[Kód]),2),"")</f>
        <v/>
      </c>
      <c r="D156" s="46" t="str">
        <f t="shared" ca="1" si="6"/>
        <v/>
      </c>
      <c r="E156" s="53" t="str">
        <f>IFERROR(INDEX(Cenník[[KódN]:[JC]],MATCH($B156,Cenník[KódN]),2),"")</f>
        <v/>
      </c>
      <c r="F156" s="54" t="str">
        <f t="shared" ca="1" si="7"/>
        <v/>
      </c>
      <c r="G156" s="41"/>
      <c r="H156" s="58" t="str">
        <f t="shared" si="8"/>
        <v/>
      </c>
      <c r="I156" s="46" t="str">
        <f ca="1">IF(AND($B156&gt;0,I$7&gt;0),INDEX(Výskyt[#Data],MATCH($B156,Výskyt[kód-P]),I$7),"")</f>
        <v/>
      </c>
      <c r="J156" s="46" t="str">
        <f ca="1">IF(AND($B156&gt;0,J$7&gt;0),INDEX(Výskyt[#Data],MATCH($B156,Výskyt[kód-P]),J$7),"")</f>
        <v/>
      </c>
      <c r="K156" s="46" t="str">
        <f ca="1">IF(AND($B156&gt;0,K$7&gt;0),INDEX(Výskyt[#Data],MATCH($B156,Výskyt[kód-P]),K$7),"")</f>
        <v/>
      </c>
      <c r="L156" s="46" t="str">
        <f ca="1">IF(AND($B156&gt;0,L$7&gt;0),INDEX(Výskyt[#Data],MATCH($B156,Výskyt[kód-P]),L$7),"")</f>
        <v/>
      </c>
      <c r="M156" s="46" t="str">
        <f ca="1">IF(AND($B156&gt;0,M$7&gt;0),INDEX(Výskyt[#Data],MATCH($B156,Výskyt[kód-P]),M$7),"")</f>
        <v/>
      </c>
      <c r="N156" s="46" t="str">
        <f ca="1">IF(AND($B156&gt;0,N$7&gt;0),INDEX(Výskyt[#Data],MATCH($B156,Výskyt[kód-P]),N$7),"")</f>
        <v/>
      </c>
      <c r="O156" s="46" t="str">
        <f ca="1">IF(AND($B156&gt;0,O$7&gt;0),INDEX(Výskyt[#Data],MATCH($B156,Výskyt[kód-P]),O$7),"")</f>
        <v/>
      </c>
      <c r="P156" s="46" t="str">
        <f ca="1">IF(AND($B156&gt;0,P$7&gt;0),INDEX(Výskyt[#Data],MATCH($B156,Výskyt[kód-P]),P$7),"")</f>
        <v/>
      </c>
      <c r="Q156" s="46" t="str">
        <f ca="1">IF(AND($B156&gt;0,Q$7&gt;0),INDEX(Výskyt[#Data],MATCH($B156,Výskyt[kód-P]),Q$7),"")</f>
        <v/>
      </c>
      <c r="R156" s="46" t="str">
        <f ca="1">IF(AND($B156&gt;0,R$7&gt;0),INDEX(Výskyt[#Data],MATCH($B156,Výskyt[kód-P]),R$7),"")</f>
        <v/>
      </c>
    </row>
    <row r="157" spans="1:18" ht="12.75" customHeight="1" x14ac:dyDescent="0.4">
      <c r="A157" s="51">
        <v>149</v>
      </c>
      <c r="B157" s="52" t="str">
        <f>IFERROR(INDEX(Výskyt[[poradie]:[kód-P]],MATCH(A157,Výskyt[poradie],0),2),"")</f>
        <v/>
      </c>
      <c r="C157" s="52" t="str">
        <f>IFERROR(INDEX(Cenník[[Kód]:[Názov]],MATCH($B157,Cenník[Kód]),2),"")</f>
        <v/>
      </c>
      <c r="D157" s="46" t="str">
        <f t="shared" ca="1" si="6"/>
        <v/>
      </c>
      <c r="E157" s="53" t="str">
        <f>IFERROR(INDEX(Cenník[[KódN]:[JC]],MATCH($B157,Cenník[KódN]),2),"")</f>
        <v/>
      </c>
      <c r="F157" s="54" t="str">
        <f t="shared" ca="1" si="7"/>
        <v/>
      </c>
      <c r="G157" s="41"/>
      <c r="H157" s="58" t="str">
        <f t="shared" si="8"/>
        <v/>
      </c>
      <c r="I157" s="46" t="str">
        <f ca="1">IF(AND($B157&gt;0,I$7&gt;0),INDEX(Výskyt[#Data],MATCH($B157,Výskyt[kód-P]),I$7),"")</f>
        <v/>
      </c>
      <c r="J157" s="46" t="str">
        <f ca="1">IF(AND($B157&gt;0,J$7&gt;0),INDEX(Výskyt[#Data],MATCH($B157,Výskyt[kód-P]),J$7),"")</f>
        <v/>
      </c>
      <c r="K157" s="46" t="str">
        <f ca="1">IF(AND($B157&gt;0,K$7&gt;0),INDEX(Výskyt[#Data],MATCH($B157,Výskyt[kód-P]),K$7),"")</f>
        <v/>
      </c>
      <c r="L157" s="46" t="str">
        <f ca="1">IF(AND($B157&gt;0,L$7&gt;0),INDEX(Výskyt[#Data],MATCH($B157,Výskyt[kód-P]),L$7),"")</f>
        <v/>
      </c>
      <c r="M157" s="46" t="str">
        <f ca="1">IF(AND($B157&gt;0,M$7&gt;0),INDEX(Výskyt[#Data],MATCH($B157,Výskyt[kód-P]),M$7),"")</f>
        <v/>
      </c>
      <c r="N157" s="46" t="str">
        <f ca="1">IF(AND($B157&gt;0,N$7&gt;0),INDEX(Výskyt[#Data],MATCH($B157,Výskyt[kód-P]),N$7),"")</f>
        <v/>
      </c>
      <c r="O157" s="46" t="str">
        <f ca="1">IF(AND($B157&gt;0,O$7&gt;0),INDEX(Výskyt[#Data],MATCH($B157,Výskyt[kód-P]),O$7),"")</f>
        <v/>
      </c>
      <c r="P157" s="46" t="str">
        <f ca="1">IF(AND($B157&gt;0,P$7&gt;0),INDEX(Výskyt[#Data],MATCH($B157,Výskyt[kód-P]),P$7),"")</f>
        <v/>
      </c>
      <c r="Q157" s="46" t="str">
        <f ca="1">IF(AND($B157&gt;0,Q$7&gt;0),INDEX(Výskyt[#Data],MATCH($B157,Výskyt[kód-P]),Q$7),"")</f>
        <v/>
      </c>
      <c r="R157" s="46" t="str">
        <f ca="1">IF(AND($B157&gt;0,R$7&gt;0),INDEX(Výskyt[#Data],MATCH($B157,Výskyt[kód-P]),R$7),"")</f>
        <v/>
      </c>
    </row>
    <row r="158" spans="1:18" ht="12.75" customHeight="1" x14ac:dyDescent="0.4">
      <c r="A158" s="51">
        <v>150</v>
      </c>
      <c r="B158" s="52" t="str">
        <f>IFERROR(INDEX(Výskyt[[poradie]:[kód-P]],MATCH(A158,Výskyt[poradie],0),2),"")</f>
        <v/>
      </c>
      <c r="C158" s="52" t="str">
        <f>IFERROR(INDEX(Cenník[[Kód]:[Názov]],MATCH($B158,Cenník[Kód]),2),"")</f>
        <v/>
      </c>
      <c r="D158" s="46" t="str">
        <f t="shared" ca="1" si="6"/>
        <v/>
      </c>
      <c r="E158" s="53" t="str">
        <f>IFERROR(INDEX(Cenník[[KódN]:[JC]],MATCH($B158,Cenník[KódN]),2),"")</f>
        <v/>
      </c>
      <c r="F158" s="54" t="str">
        <f t="shared" ca="1" si="7"/>
        <v/>
      </c>
      <c r="G158" s="41"/>
      <c r="H158" s="58" t="str">
        <f t="shared" si="8"/>
        <v/>
      </c>
      <c r="I158" s="46" t="str">
        <f ca="1">IF(AND($B158&gt;0,I$7&gt;0),INDEX(Výskyt[#Data],MATCH($B158,Výskyt[kód-P]),I$7),"")</f>
        <v/>
      </c>
      <c r="J158" s="46" t="str">
        <f ca="1">IF(AND($B158&gt;0,J$7&gt;0),INDEX(Výskyt[#Data],MATCH($B158,Výskyt[kód-P]),J$7),"")</f>
        <v/>
      </c>
      <c r="K158" s="46" t="str">
        <f ca="1">IF(AND($B158&gt;0,K$7&gt;0),INDEX(Výskyt[#Data],MATCH($B158,Výskyt[kód-P]),K$7),"")</f>
        <v/>
      </c>
      <c r="L158" s="46" t="str">
        <f ca="1">IF(AND($B158&gt;0,L$7&gt;0),INDEX(Výskyt[#Data],MATCH($B158,Výskyt[kód-P]),L$7),"")</f>
        <v/>
      </c>
      <c r="M158" s="46" t="str">
        <f ca="1">IF(AND($B158&gt;0,M$7&gt;0),INDEX(Výskyt[#Data],MATCH($B158,Výskyt[kód-P]),M$7),"")</f>
        <v/>
      </c>
      <c r="N158" s="46" t="str">
        <f ca="1">IF(AND($B158&gt;0,N$7&gt;0),INDEX(Výskyt[#Data],MATCH($B158,Výskyt[kód-P]),N$7),"")</f>
        <v/>
      </c>
      <c r="O158" s="46" t="str">
        <f ca="1">IF(AND($B158&gt;0,O$7&gt;0),INDEX(Výskyt[#Data],MATCH($B158,Výskyt[kód-P]),O$7),"")</f>
        <v/>
      </c>
      <c r="P158" s="46" t="str">
        <f ca="1">IF(AND($B158&gt;0,P$7&gt;0),INDEX(Výskyt[#Data],MATCH($B158,Výskyt[kód-P]),P$7),"")</f>
        <v/>
      </c>
      <c r="Q158" s="46" t="str">
        <f ca="1">IF(AND($B158&gt;0,Q$7&gt;0),INDEX(Výskyt[#Data],MATCH($B158,Výskyt[kód-P]),Q$7),"")</f>
        <v/>
      </c>
      <c r="R158" s="46" t="str">
        <f ca="1">IF(AND($B158&gt;0,R$7&gt;0),INDEX(Výskyt[#Data],MATCH($B158,Výskyt[kód-P]),R$7),"")</f>
        <v/>
      </c>
    </row>
    <row r="159" spans="1:18" ht="12.75" customHeight="1" x14ac:dyDescent="0.4">
      <c r="A159" s="51">
        <v>151</v>
      </c>
      <c r="B159" s="52" t="str">
        <f>IFERROR(INDEX(Výskyt[[poradie]:[kód-P]],MATCH(A159,Výskyt[poradie],0),2),"")</f>
        <v/>
      </c>
      <c r="C159" s="52" t="str">
        <f>IFERROR(INDEX(Cenník[[Kód]:[Názov]],MATCH($B159,Cenník[Kód]),2),"")</f>
        <v/>
      </c>
      <c r="D159" s="46" t="str">
        <f t="shared" ca="1" si="6"/>
        <v/>
      </c>
      <c r="E159" s="53" t="str">
        <f>IFERROR(INDEX(Cenník[[KódN]:[JC]],MATCH($B159,Cenník[KódN]),2),"")</f>
        <v/>
      </c>
      <c r="F159" s="54" t="str">
        <f t="shared" ca="1" si="7"/>
        <v/>
      </c>
      <c r="G159" s="41"/>
      <c r="H159" s="58" t="str">
        <f t="shared" si="8"/>
        <v/>
      </c>
      <c r="I159" s="46" t="str">
        <f ca="1">IF(AND($B159&gt;0,I$7&gt;0),INDEX(Výskyt[#Data],MATCH($B159,Výskyt[kód-P]),I$7),"")</f>
        <v/>
      </c>
      <c r="J159" s="46" t="str">
        <f ca="1">IF(AND($B159&gt;0,J$7&gt;0),INDEX(Výskyt[#Data],MATCH($B159,Výskyt[kód-P]),J$7),"")</f>
        <v/>
      </c>
      <c r="K159" s="46" t="str">
        <f ca="1">IF(AND($B159&gt;0,K$7&gt;0),INDEX(Výskyt[#Data],MATCH($B159,Výskyt[kód-P]),K$7),"")</f>
        <v/>
      </c>
      <c r="L159" s="46" t="str">
        <f ca="1">IF(AND($B159&gt;0,L$7&gt;0),INDEX(Výskyt[#Data],MATCH($B159,Výskyt[kód-P]),L$7),"")</f>
        <v/>
      </c>
      <c r="M159" s="46" t="str">
        <f ca="1">IF(AND($B159&gt;0,M$7&gt;0),INDEX(Výskyt[#Data],MATCH($B159,Výskyt[kód-P]),M$7),"")</f>
        <v/>
      </c>
      <c r="N159" s="46" t="str">
        <f ca="1">IF(AND($B159&gt;0,N$7&gt;0),INDEX(Výskyt[#Data],MATCH($B159,Výskyt[kód-P]),N$7),"")</f>
        <v/>
      </c>
      <c r="O159" s="46" t="str">
        <f ca="1">IF(AND($B159&gt;0,O$7&gt;0),INDEX(Výskyt[#Data],MATCH($B159,Výskyt[kód-P]),O$7),"")</f>
        <v/>
      </c>
      <c r="P159" s="46" t="str">
        <f ca="1">IF(AND($B159&gt;0,P$7&gt;0),INDEX(Výskyt[#Data],MATCH($B159,Výskyt[kód-P]),P$7),"")</f>
        <v/>
      </c>
      <c r="Q159" s="46" t="str">
        <f ca="1">IF(AND($B159&gt;0,Q$7&gt;0),INDEX(Výskyt[#Data],MATCH($B159,Výskyt[kód-P]),Q$7),"")</f>
        <v/>
      </c>
      <c r="R159" s="46" t="str">
        <f ca="1">IF(AND($B159&gt;0,R$7&gt;0),INDEX(Výskyt[#Data],MATCH($B159,Výskyt[kód-P]),R$7),"")</f>
        <v/>
      </c>
    </row>
    <row r="160" spans="1:18" ht="12.75" customHeight="1" x14ac:dyDescent="0.4">
      <c r="A160" s="51">
        <v>152</v>
      </c>
      <c r="B160" s="52" t="str">
        <f>IFERROR(INDEX(Výskyt[[poradie]:[kód-P]],MATCH(A160,Výskyt[poradie],0),2),"")</f>
        <v/>
      </c>
      <c r="C160" s="52" t="str">
        <f>IFERROR(INDEX(Cenník[[Kód]:[Názov]],MATCH($B160,Cenník[Kód]),2),"")</f>
        <v/>
      </c>
      <c r="D160" s="46" t="str">
        <f t="shared" ca="1" si="6"/>
        <v/>
      </c>
      <c r="E160" s="53" t="str">
        <f>IFERROR(INDEX(Cenník[[KódN]:[JC]],MATCH($B160,Cenník[KódN]),2),"")</f>
        <v/>
      </c>
      <c r="F160" s="54" t="str">
        <f t="shared" ca="1" si="7"/>
        <v/>
      </c>
      <c r="G160" s="41"/>
      <c r="H160" s="58" t="str">
        <f t="shared" si="8"/>
        <v/>
      </c>
      <c r="I160" s="46" t="str">
        <f ca="1">IF(AND($B160&gt;0,I$7&gt;0),INDEX(Výskyt[#Data],MATCH($B160,Výskyt[kód-P]),I$7),"")</f>
        <v/>
      </c>
      <c r="J160" s="46" t="str">
        <f ca="1">IF(AND($B160&gt;0,J$7&gt;0),INDEX(Výskyt[#Data],MATCH($B160,Výskyt[kód-P]),J$7),"")</f>
        <v/>
      </c>
      <c r="K160" s="46" t="str">
        <f ca="1">IF(AND($B160&gt;0,K$7&gt;0),INDEX(Výskyt[#Data],MATCH($B160,Výskyt[kód-P]),K$7),"")</f>
        <v/>
      </c>
      <c r="L160" s="46" t="str">
        <f ca="1">IF(AND($B160&gt;0,L$7&gt;0),INDEX(Výskyt[#Data],MATCH($B160,Výskyt[kód-P]),L$7),"")</f>
        <v/>
      </c>
      <c r="M160" s="46" t="str">
        <f ca="1">IF(AND($B160&gt;0,M$7&gt;0),INDEX(Výskyt[#Data],MATCH($B160,Výskyt[kód-P]),M$7),"")</f>
        <v/>
      </c>
      <c r="N160" s="46" t="str">
        <f ca="1">IF(AND($B160&gt;0,N$7&gt;0),INDEX(Výskyt[#Data],MATCH($B160,Výskyt[kód-P]),N$7),"")</f>
        <v/>
      </c>
      <c r="O160" s="46" t="str">
        <f ca="1">IF(AND($B160&gt;0,O$7&gt;0),INDEX(Výskyt[#Data],MATCH($B160,Výskyt[kód-P]),O$7),"")</f>
        <v/>
      </c>
      <c r="P160" s="46" t="str">
        <f ca="1">IF(AND($B160&gt;0,P$7&gt;0),INDEX(Výskyt[#Data],MATCH($B160,Výskyt[kód-P]),P$7),"")</f>
        <v/>
      </c>
      <c r="Q160" s="46" t="str">
        <f ca="1">IF(AND($B160&gt;0,Q$7&gt;0),INDEX(Výskyt[#Data],MATCH($B160,Výskyt[kód-P]),Q$7),"")</f>
        <v/>
      </c>
      <c r="R160" s="46" t="str">
        <f ca="1">IF(AND($B160&gt;0,R$7&gt;0),INDEX(Výskyt[#Data],MATCH($B160,Výskyt[kód-P]),R$7),"")</f>
        <v/>
      </c>
    </row>
    <row r="161" spans="1:18" ht="12.75" customHeight="1" x14ac:dyDescent="0.4">
      <c r="A161" s="51">
        <v>153</v>
      </c>
      <c r="B161" s="52" t="str">
        <f>IFERROR(INDEX(Výskyt[[poradie]:[kód-P]],MATCH(A161,Výskyt[poradie],0),2),"")</f>
        <v/>
      </c>
      <c r="C161" s="52" t="str">
        <f>IFERROR(INDEX(Cenník[[Kód]:[Názov]],MATCH($B161,Cenník[Kód]),2),"")</f>
        <v/>
      </c>
      <c r="D161" s="46" t="str">
        <f t="shared" ca="1" si="6"/>
        <v/>
      </c>
      <c r="E161" s="53" t="str">
        <f>IFERROR(INDEX(Cenník[[KódN]:[JC]],MATCH($B161,Cenník[KódN]),2),"")</f>
        <v/>
      </c>
      <c r="F161" s="54" t="str">
        <f t="shared" ca="1" si="7"/>
        <v/>
      </c>
      <c r="G161" s="41"/>
      <c r="H161" s="58" t="str">
        <f t="shared" si="8"/>
        <v/>
      </c>
      <c r="I161" s="46" t="str">
        <f ca="1">IF(AND($B161&gt;0,I$7&gt;0),INDEX(Výskyt[#Data],MATCH($B161,Výskyt[kód-P]),I$7),"")</f>
        <v/>
      </c>
      <c r="J161" s="46" t="str">
        <f ca="1">IF(AND($B161&gt;0,J$7&gt;0),INDEX(Výskyt[#Data],MATCH($B161,Výskyt[kód-P]),J$7),"")</f>
        <v/>
      </c>
      <c r="K161" s="46" t="str">
        <f ca="1">IF(AND($B161&gt;0,K$7&gt;0),INDEX(Výskyt[#Data],MATCH($B161,Výskyt[kód-P]),K$7),"")</f>
        <v/>
      </c>
      <c r="L161" s="46" t="str">
        <f ca="1">IF(AND($B161&gt;0,L$7&gt;0),INDEX(Výskyt[#Data],MATCH($B161,Výskyt[kód-P]),L$7),"")</f>
        <v/>
      </c>
      <c r="M161" s="46" t="str">
        <f ca="1">IF(AND($B161&gt;0,M$7&gt;0),INDEX(Výskyt[#Data],MATCH($B161,Výskyt[kód-P]),M$7),"")</f>
        <v/>
      </c>
      <c r="N161" s="46" t="str">
        <f ca="1">IF(AND($B161&gt;0,N$7&gt;0),INDEX(Výskyt[#Data],MATCH($B161,Výskyt[kód-P]),N$7),"")</f>
        <v/>
      </c>
      <c r="O161" s="46" t="str">
        <f ca="1">IF(AND($B161&gt;0,O$7&gt;0),INDEX(Výskyt[#Data],MATCH($B161,Výskyt[kód-P]),O$7),"")</f>
        <v/>
      </c>
      <c r="P161" s="46" t="str">
        <f ca="1">IF(AND($B161&gt;0,P$7&gt;0),INDEX(Výskyt[#Data],MATCH($B161,Výskyt[kód-P]),P$7),"")</f>
        <v/>
      </c>
      <c r="Q161" s="46" t="str">
        <f ca="1">IF(AND($B161&gt;0,Q$7&gt;0),INDEX(Výskyt[#Data],MATCH($B161,Výskyt[kód-P]),Q$7),"")</f>
        <v/>
      </c>
      <c r="R161" s="46" t="str">
        <f ca="1">IF(AND($B161&gt;0,R$7&gt;0),INDEX(Výskyt[#Data],MATCH($B161,Výskyt[kód-P]),R$7),"")</f>
        <v/>
      </c>
    </row>
    <row r="162" spans="1:18" ht="12.75" customHeight="1" x14ac:dyDescent="0.4">
      <c r="A162" s="51">
        <v>154</v>
      </c>
      <c r="B162" s="52" t="str">
        <f>IFERROR(INDEX(Výskyt[[poradie]:[kód-P]],MATCH(A162,Výskyt[poradie],0),2),"")</f>
        <v/>
      </c>
      <c r="C162" s="52" t="str">
        <f>IFERROR(INDEX(Cenník[[Kód]:[Názov]],MATCH($B162,Cenník[Kód]),2),"")</f>
        <v/>
      </c>
      <c r="D162" s="46" t="str">
        <f t="shared" ca="1" si="6"/>
        <v/>
      </c>
      <c r="E162" s="53" t="str">
        <f>IFERROR(INDEX(Cenník[[KódN]:[JC]],MATCH($B162,Cenník[KódN]),2),"")</f>
        <v/>
      </c>
      <c r="F162" s="54" t="str">
        <f t="shared" ca="1" si="7"/>
        <v/>
      </c>
      <c r="G162" s="41"/>
      <c r="H162" s="58" t="str">
        <f t="shared" si="8"/>
        <v/>
      </c>
      <c r="I162" s="46" t="str">
        <f ca="1">IF(AND($B162&gt;0,I$7&gt;0),INDEX(Výskyt[#Data],MATCH($B162,Výskyt[kód-P]),I$7),"")</f>
        <v/>
      </c>
      <c r="J162" s="46" t="str">
        <f ca="1">IF(AND($B162&gt;0,J$7&gt;0),INDEX(Výskyt[#Data],MATCH($B162,Výskyt[kód-P]),J$7),"")</f>
        <v/>
      </c>
      <c r="K162" s="46" t="str">
        <f ca="1">IF(AND($B162&gt;0,K$7&gt;0),INDEX(Výskyt[#Data],MATCH($B162,Výskyt[kód-P]),K$7),"")</f>
        <v/>
      </c>
      <c r="L162" s="46" t="str">
        <f ca="1">IF(AND($B162&gt;0,L$7&gt;0),INDEX(Výskyt[#Data],MATCH($B162,Výskyt[kód-P]),L$7),"")</f>
        <v/>
      </c>
      <c r="M162" s="46" t="str">
        <f ca="1">IF(AND($B162&gt;0,M$7&gt;0),INDEX(Výskyt[#Data],MATCH($B162,Výskyt[kód-P]),M$7),"")</f>
        <v/>
      </c>
      <c r="N162" s="46" t="str">
        <f ca="1">IF(AND($B162&gt;0,N$7&gt;0),INDEX(Výskyt[#Data],MATCH($B162,Výskyt[kód-P]),N$7),"")</f>
        <v/>
      </c>
      <c r="O162" s="46" t="str">
        <f ca="1">IF(AND($B162&gt;0,O$7&gt;0),INDEX(Výskyt[#Data],MATCH($B162,Výskyt[kód-P]),O$7),"")</f>
        <v/>
      </c>
      <c r="P162" s="46" t="str">
        <f ca="1">IF(AND($B162&gt;0,P$7&gt;0),INDEX(Výskyt[#Data],MATCH($B162,Výskyt[kód-P]),P$7),"")</f>
        <v/>
      </c>
      <c r="Q162" s="46" t="str">
        <f ca="1">IF(AND($B162&gt;0,Q$7&gt;0),INDEX(Výskyt[#Data],MATCH($B162,Výskyt[kód-P]),Q$7),"")</f>
        <v/>
      </c>
      <c r="R162" s="46" t="str">
        <f ca="1">IF(AND($B162&gt;0,R$7&gt;0),INDEX(Výskyt[#Data],MATCH($B162,Výskyt[kód-P]),R$7),"")</f>
        <v/>
      </c>
    </row>
    <row r="163" spans="1:18" ht="12.75" customHeight="1" x14ac:dyDescent="0.4">
      <c r="A163" s="51">
        <v>155</v>
      </c>
      <c r="B163" s="52" t="str">
        <f>IFERROR(INDEX(Výskyt[[poradie]:[kód-P]],MATCH(A163,Výskyt[poradie],0),2),"")</f>
        <v/>
      </c>
      <c r="C163" s="52" t="str">
        <f>IFERROR(INDEX(Cenník[[Kód]:[Názov]],MATCH($B163,Cenník[Kód]),2),"")</f>
        <v/>
      </c>
      <c r="D163" s="46" t="str">
        <f t="shared" ca="1" si="6"/>
        <v/>
      </c>
      <c r="E163" s="53" t="str">
        <f>IFERROR(INDEX(Cenník[[KódN]:[JC]],MATCH($B163,Cenník[KódN]),2),"")</f>
        <v/>
      </c>
      <c r="F163" s="54" t="str">
        <f t="shared" ca="1" si="7"/>
        <v/>
      </c>
      <c r="G163" s="41"/>
      <c r="H163" s="58" t="str">
        <f t="shared" si="8"/>
        <v/>
      </c>
      <c r="I163" s="46" t="str">
        <f ca="1">IF(AND($B163&gt;0,I$7&gt;0),INDEX(Výskyt[#Data],MATCH($B163,Výskyt[kód-P]),I$7),"")</f>
        <v/>
      </c>
      <c r="J163" s="46" t="str">
        <f ca="1">IF(AND($B163&gt;0,J$7&gt;0),INDEX(Výskyt[#Data],MATCH($B163,Výskyt[kód-P]),J$7),"")</f>
        <v/>
      </c>
      <c r="K163" s="46" t="str">
        <f ca="1">IF(AND($B163&gt;0,K$7&gt;0),INDEX(Výskyt[#Data],MATCH($B163,Výskyt[kód-P]),K$7),"")</f>
        <v/>
      </c>
      <c r="L163" s="46" t="str">
        <f ca="1">IF(AND($B163&gt;0,L$7&gt;0),INDEX(Výskyt[#Data],MATCH($B163,Výskyt[kód-P]),L$7),"")</f>
        <v/>
      </c>
      <c r="M163" s="46" t="str">
        <f ca="1">IF(AND($B163&gt;0,M$7&gt;0),INDEX(Výskyt[#Data],MATCH($B163,Výskyt[kód-P]),M$7),"")</f>
        <v/>
      </c>
      <c r="N163" s="46" t="str">
        <f ca="1">IF(AND($B163&gt;0,N$7&gt;0),INDEX(Výskyt[#Data],MATCH($B163,Výskyt[kód-P]),N$7),"")</f>
        <v/>
      </c>
      <c r="O163" s="46" t="str">
        <f ca="1">IF(AND($B163&gt;0,O$7&gt;0),INDEX(Výskyt[#Data],MATCH($B163,Výskyt[kód-P]),O$7),"")</f>
        <v/>
      </c>
      <c r="P163" s="46" t="str">
        <f ca="1">IF(AND($B163&gt;0,P$7&gt;0),INDEX(Výskyt[#Data],MATCH($B163,Výskyt[kód-P]),P$7),"")</f>
        <v/>
      </c>
      <c r="Q163" s="46" t="str">
        <f ca="1">IF(AND($B163&gt;0,Q$7&gt;0),INDEX(Výskyt[#Data],MATCH($B163,Výskyt[kód-P]),Q$7),"")</f>
        <v/>
      </c>
      <c r="R163" s="46" t="str">
        <f ca="1">IF(AND($B163&gt;0,R$7&gt;0),INDEX(Výskyt[#Data],MATCH($B163,Výskyt[kód-P]),R$7),"")</f>
        <v/>
      </c>
    </row>
    <row r="164" spans="1:18" ht="12.75" customHeight="1" x14ac:dyDescent="0.4">
      <c r="A164" s="51">
        <v>156</v>
      </c>
      <c r="B164" s="52" t="str">
        <f>IFERROR(INDEX(Výskyt[[poradie]:[kód-P]],MATCH(A164,Výskyt[poradie],0),2),"")</f>
        <v/>
      </c>
      <c r="C164" s="52" t="str">
        <f>IFERROR(INDEX(Cenník[[Kód]:[Názov]],MATCH($B164,Cenník[Kód]),2),"")</f>
        <v/>
      </c>
      <c r="D164" s="46" t="str">
        <f t="shared" ca="1" si="6"/>
        <v/>
      </c>
      <c r="E164" s="53" t="str">
        <f>IFERROR(INDEX(Cenník[[KódN]:[JC]],MATCH($B164,Cenník[KódN]),2),"")</f>
        <v/>
      </c>
      <c r="F164" s="54" t="str">
        <f t="shared" ca="1" si="7"/>
        <v/>
      </c>
      <c r="G164" s="41"/>
      <c r="H164" s="58" t="str">
        <f t="shared" si="8"/>
        <v/>
      </c>
      <c r="I164" s="46" t="str">
        <f ca="1">IF(AND($B164&gt;0,I$7&gt;0),INDEX(Výskyt[#Data],MATCH($B164,Výskyt[kód-P]),I$7),"")</f>
        <v/>
      </c>
      <c r="J164" s="46" t="str">
        <f ca="1">IF(AND($B164&gt;0,J$7&gt;0),INDEX(Výskyt[#Data],MATCH($B164,Výskyt[kód-P]),J$7),"")</f>
        <v/>
      </c>
      <c r="K164" s="46" t="str">
        <f ca="1">IF(AND($B164&gt;0,K$7&gt;0),INDEX(Výskyt[#Data],MATCH($B164,Výskyt[kód-P]),K$7),"")</f>
        <v/>
      </c>
      <c r="L164" s="46" t="str">
        <f ca="1">IF(AND($B164&gt;0,L$7&gt;0),INDEX(Výskyt[#Data],MATCH($B164,Výskyt[kód-P]),L$7),"")</f>
        <v/>
      </c>
      <c r="M164" s="46" t="str">
        <f ca="1">IF(AND($B164&gt;0,M$7&gt;0),INDEX(Výskyt[#Data],MATCH($B164,Výskyt[kód-P]),M$7),"")</f>
        <v/>
      </c>
      <c r="N164" s="46" t="str">
        <f ca="1">IF(AND($B164&gt;0,N$7&gt;0),INDEX(Výskyt[#Data],MATCH($B164,Výskyt[kód-P]),N$7),"")</f>
        <v/>
      </c>
      <c r="O164" s="46" t="str">
        <f ca="1">IF(AND($B164&gt;0,O$7&gt;0),INDEX(Výskyt[#Data],MATCH($B164,Výskyt[kód-P]),O$7),"")</f>
        <v/>
      </c>
      <c r="P164" s="46" t="str">
        <f ca="1">IF(AND($B164&gt;0,P$7&gt;0),INDEX(Výskyt[#Data],MATCH($B164,Výskyt[kód-P]),P$7),"")</f>
        <v/>
      </c>
      <c r="Q164" s="46" t="str">
        <f ca="1">IF(AND($B164&gt;0,Q$7&gt;0),INDEX(Výskyt[#Data],MATCH($B164,Výskyt[kód-P]),Q$7),"")</f>
        <v/>
      </c>
      <c r="R164" s="46" t="str">
        <f ca="1">IF(AND($B164&gt;0,R$7&gt;0),INDEX(Výskyt[#Data],MATCH($B164,Výskyt[kód-P]),R$7),"")</f>
        <v/>
      </c>
    </row>
    <row r="165" spans="1:18" ht="12.75" customHeight="1" x14ac:dyDescent="0.4">
      <c r="A165" s="51">
        <v>157</v>
      </c>
      <c r="B165" s="52" t="str">
        <f>IFERROR(INDEX(Výskyt[[poradie]:[kód-P]],MATCH(A165,Výskyt[poradie],0),2),"")</f>
        <v/>
      </c>
      <c r="C165" s="52" t="str">
        <f>IFERROR(INDEX(Cenník[[Kód]:[Názov]],MATCH($B165,Cenník[Kód]),2),"")</f>
        <v/>
      </c>
      <c r="D165" s="46" t="str">
        <f t="shared" ca="1" si="6"/>
        <v/>
      </c>
      <c r="E165" s="53" t="str">
        <f>IFERROR(INDEX(Cenník[[KódN]:[JC]],MATCH($B165,Cenník[KódN]),2),"")</f>
        <v/>
      </c>
      <c r="F165" s="54" t="str">
        <f t="shared" ca="1" si="7"/>
        <v/>
      </c>
      <c r="G165" s="41"/>
      <c r="H165" s="58" t="str">
        <f t="shared" si="8"/>
        <v/>
      </c>
      <c r="I165" s="46" t="str">
        <f ca="1">IF(AND($B165&gt;0,I$7&gt;0),INDEX(Výskyt[#Data],MATCH($B165,Výskyt[kód-P]),I$7),"")</f>
        <v/>
      </c>
      <c r="J165" s="46" t="str">
        <f ca="1">IF(AND($B165&gt;0,J$7&gt;0),INDEX(Výskyt[#Data],MATCH($B165,Výskyt[kód-P]),J$7),"")</f>
        <v/>
      </c>
      <c r="K165" s="46" t="str">
        <f ca="1">IF(AND($B165&gt;0,K$7&gt;0),INDEX(Výskyt[#Data],MATCH($B165,Výskyt[kód-P]),K$7),"")</f>
        <v/>
      </c>
      <c r="L165" s="46" t="str">
        <f ca="1">IF(AND($B165&gt;0,L$7&gt;0),INDEX(Výskyt[#Data],MATCH($B165,Výskyt[kód-P]),L$7),"")</f>
        <v/>
      </c>
      <c r="M165" s="46" t="str">
        <f ca="1">IF(AND($B165&gt;0,M$7&gt;0),INDEX(Výskyt[#Data],MATCH($B165,Výskyt[kód-P]),M$7),"")</f>
        <v/>
      </c>
      <c r="N165" s="46" t="str">
        <f ca="1">IF(AND($B165&gt;0,N$7&gt;0),INDEX(Výskyt[#Data],MATCH($B165,Výskyt[kód-P]),N$7),"")</f>
        <v/>
      </c>
      <c r="O165" s="46" t="str">
        <f ca="1">IF(AND($B165&gt;0,O$7&gt;0),INDEX(Výskyt[#Data],MATCH($B165,Výskyt[kód-P]),O$7),"")</f>
        <v/>
      </c>
      <c r="P165" s="46" t="str">
        <f ca="1">IF(AND($B165&gt;0,P$7&gt;0),INDEX(Výskyt[#Data],MATCH($B165,Výskyt[kód-P]),P$7),"")</f>
        <v/>
      </c>
      <c r="Q165" s="46" t="str">
        <f ca="1">IF(AND($B165&gt;0,Q$7&gt;0),INDEX(Výskyt[#Data],MATCH($B165,Výskyt[kód-P]),Q$7),"")</f>
        <v/>
      </c>
      <c r="R165" s="46" t="str">
        <f ca="1">IF(AND($B165&gt;0,R$7&gt;0),INDEX(Výskyt[#Data],MATCH($B165,Výskyt[kód-P]),R$7),"")</f>
        <v/>
      </c>
    </row>
    <row r="166" spans="1:18" ht="12.75" customHeight="1" x14ac:dyDescent="0.4">
      <c r="A166" s="51">
        <v>158</v>
      </c>
      <c r="B166" s="52" t="str">
        <f>IFERROR(INDEX(Výskyt[[poradie]:[kód-P]],MATCH(A166,Výskyt[poradie],0),2),"")</f>
        <v/>
      </c>
      <c r="C166" s="52" t="str">
        <f>IFERROR(INDEX(Cenník[[Kód]:[Názov]],MATCH($B166,Cenník[Kód]),2),"")</f>
        <v/>
      </c>
      <c r="D166" s="46" t="str">
        <f t="shared" ca="1" si="6"/>
        <v/>
      </c>
      <c r="E166" s="53" t="str">
        <f>IFERROR(INDEX(Cenník[[KódN]:[JC]],MATCH($B166,Cenník[KódN]),2),"")</f>
        <v/>
      </c>
      <c r="F166" s="54" t="str">
        <f t="shared" ca="1" si="7"/>
        <v/>
      </c>
      <c r="G166" s="41"/>
      <c r="H166" s="58" t="str">
        <f t="shared" si="8"/>
        <v/>
      </c>
      <c r="I166" s="46" t="str">
        <f ca="1">IF(AND($B166&gt;0,I$7&gt;0),INDEX(Výskyt[#Data],MATCH($B166,Výskyt[kód-P]),I$7),"")</f>
        <v/>
      </c>
      <c r="J166" s="46" t="str">
        <f ca="1">IF(AND($B166&gt;0,J$7&gt;0),INDEX(Výskyt[#Data],MATCH($B166,Výskyt[kód-P]),J$7),"")</f>
        <v/>
      </c>
      <c r="K166" s="46" t="str">
        <f ca="1">IF(AND($B166&gt;0,K$7&gt;0),INDEX(Výskyt[#Data],MATCH($B166,Výskyt[kód-P]),K$7),"")</f>
        <v/>
      </c>
      <c r="L166" s="46" t="str">
        <f ca="1">IF(AND($B166&gt;0,L$7&gt;0),INDEX(Výskyt[#Data],MATCH($B166,Výskyt[kód-P]),L$7),"")</f>
        <v/>
      </c>
      <c r="M166" s="46" t="str">
        <f ca="1">IF(AND($B166&gt;0,M$7&gt;0),INDEX(Výskyt[#Data],MATCH($B166,Výskyt[kód-P]),M$7),"")</f>
        <v/>
      </c>
      <c r="N166" s="46" t="str">
        <f ca="1">IF(AND($B166&gt;0,N$7&gt;0),INDEX(Výskyt[#Data],MATCH($B166,Výskyt[kód-P]),N$7),"")</f>
        <v/>
      </c>
      <c r="O166" s="46" t="str">
        <f ca="1">IF(AND($B166&gt;0,O$7&gt;0),INDEX(Výskyt[#Data],MATCH($B166,Výskyt[kód-P]),O$7),"")</f>
        <v/>
      </c>
      <c r="P166" s="46" t="str">
        <f ca="1">IF(AND($B166&gt;0,P$7&gt;0),INDEX(Výskyt[#Data],MATCH($B166,Výskyt[kód-P]),P$7),"")</f>
        <v/>
      </c>
      <c r="Q166" s="46" t="str">
        <f ca="1">IF(AND($B166&gt;0,Q$7&gt;0),INDEX(Výskyt[#Data],MATCH($B166,Výskyt[kód-P]),Q$7),"")</f>
        <v/>
      </c>
      <c r="R166" s="46" t="str">
        <f ca="1">IF(AND($B166&gt;0,R$7&gt;0),INDEX(Výskyt[#Data],MATCH($B166,Výskyt[kód-P]),R$7),"")</f>
        <v/>
      </c>
    </row>
    <row r="167" spans="1:18" ht="12.75" customHeight="1" x14ac:dyDescent="0.4">
      <c r="A167" s="51">
        <v>159</v>
      </c>
      <c r="B167" s="52" t="str">
        <f>IFERROR(INDEX(Výskyt[[poradie]:[kód-P]],MATCH(A167,Výskyt[poradie],0),2),"")</f>
        <v/>
      </c>
      <c r="C167" s="52" t="str">
        <f>IFERROR(INDEX(Cenník[[Kód]:[Názov]],MATCH($B167,Cenník[Kód]),2),"")</f>
        <v/>
      </c>
      <c r="D167" s="46" t="str">
        <f t="shared" ca="1" si="6"/>
        <v/>
      </c>
      <c r="E167" s="53" t="str">
        <f>IFERROR(INDEX(Cenník[[KódN]:[JC]],MATCH($B167,Cenník[KódN]),2),"")</f>
        <v/>
      </c>
      <c r="F167" s="54" t="str">
        <f t="shared" ca="1" si="7"/>
        <v/>
      </c>
      <c r="G167" s="41"/>
      <c r="H167" s="58" t="str">
        <f t="shared" si="8"/>
        <v/>
      </c>
      <c r="I167" s="46" t="str">
        <f ca="1">IF(AND($B167&gt;0,I$7&gt;0),INDEX(Výskyt[#Data],MATCH($B167,Výskyt[kód-P]),I$7),"")</f>
        <v/>
      </c>
      <c r="J167" s="46" t="str">
        <f ca="1">IF(AND($B167&gt;0,J$7&gt;0),INDEX(Výskyt[#Data],MATCH($B167,Výskyt[kód-P]),J$7),"")</f>
        <v/>
      </c>
      <c r="K167" s="46" t="str">
        <f ca="1">IF(AND($B167&gt;0,K$7&gt;0),INDEX(Výskyt[#Data],MATCH($B167,Výskyt[kód-P]),K$7),"")</f>
        <v/>
      </c>
      <c r="L167" s="46" t="str">
        <f ca="1">IF(AND($B167&gt;0,L$7&gt;0),INDEX(Výskyt[#Data],MATCH($B167,Výskyt[kód-P]),L$7),"")</f>
        <v/>
      </c>
      <c r="M167" s="46" t="str">
        <f ca="1">IF(AND($B167&gt;0,M$7&gt;0),INDEX(Výskyt[#Data],MATCH($B167,Výskyt[kód-P]),M$7),"")</f>
        <v/>
      </c>
      <c r="N167" s="46" t="str">
        <f ca="1">IF(AND($B167&gt;0,N$7&gt;0),INDEX(Výskyt[#Data],MATCH($B167,Výskyt[kód-P]),N$7),"")</f>
        <v/>
      </c>
      <c r="O167" s="46" t="str">
        <f ca="1">IF(AND($B167&gt;0,O$7&gt;0),INDEX(Výskyt[#Data],MATCH($B167,Výskyt[kód-P]),O$7),"")</f>
        <v/>
      </c>
      <c r="P167" s="46" t="str">
        <f ca="1">IF(AND($B167&gt;0,P$7&gt;0),INDEX(Výskyt[#Data],MATCH($B167,Výskyt[kód-P]),P$7),"")</f>
        <v/>
      </c>
      <c r="Q167" s="46" t="str">
        <f ca="1">IF(AND($B167&gt;0,Q$7&gt;0),INDEX(Výskyt[#Data],MATCH($B167,Výskyt[kód-P]),Q$7),"")</f>
        <v/>
      </c>
      <c r="R167" s="46" t="str">
        <f ca="1">IF(AND($B167&gt;0,R$7&gt;0),INDEX(Výskyt[#Data],MATCH($B167,Výskyt[kód-P]),R$7),"")</f>
        <v/>
      </c>
    </row>
    <row r="168" spans="1:18" ht="12.75" customHeight="1" x14ac:dyDescent="0.4">
      <c r="A168" s="51">
        <v>160</v>
      </c>
      <c r="B168" s="52" t="str">
        <f>IFERROR(INDEX(Výskyt[[poradie]:[kód-P]],MATCH(A168,Výskyt[poradie],0),2),"")</f>
        <v/>
      </c>
      <c r="C168" s="52" t="str">
        <f>IFERROR(INDEX(Cenník[[Kód]:[Názov]],MATCH($B168,Cenník[Kód]),2),"")</f>
        <v/>
      </c>
      <c r="D168" s="46" t="str">
        <f t="shared" ca="1" si="6"/>
        <v/>
      </c>
      <c r="E168" s="53" t="str">
        <f>IFERROR(INDEX(Cenník[[KódN]:[JC]],MATCH($B168,Cenník[KódN]),2),"")</f>
        <v/>
      </c>
      <c r="F168" s="54" t="str">
        <f t="shared" ca="1" si="7"/>
        <v/>
      </c>
      <c r="G168" s="41"/>
      <c r="H168" s="58" t="str">
        <f t="shared" si="8"/>
        <v/>
      </c>
      <c r="I168" s="46" t="str">
        <f ca="1">IF(AND($B168&gt;0,I$7&gt;0),INDEX(Výskyt[#Data],MATCH($B168,Výskyt[kód-P]),I$7),"")</f>
        <v/>
      </c>
      <c r="J168" s="46" t="str">
        <f ca="1">IF(AND($B168&gt;0,J$7&gt;0),INDEX(Výskyt[#Data],MATCH($B168,Výskyt[kód-P]),J$7),"")</f>
        <v/>
      </c>
      <c r="K168" s="46" t="str">
        <f ca="1">IF(AND($B168&gt;0,K$7&gt;0),INDEX(Výskyt[#Data],MATCH($B168,Výskyt[kód-P]),K$7),"")</f>
        <v/>
      </c>
      <c r="L168" s="46" t="str">
        <f ca="1">IF(AND($B168&gt;0,L$7&gt;0),INDEX(Výskyt[#Data],MATCH($B168,Výskyt[kód-P]),L$7),"")</f>
        <v/>
      </c>
      <c r="M168" s="46" t="str">
        <f ca="1">IF(AND($B168&gt;0,M$7&gt;0),INDEX(Výskyt[#Data],MATCH($B168,Výskyt[kód-P]),M$7),"")</f>
        <v/>
      </c>
      <c r="N168" s="46" t="str">
        <f ca="1">IF(AND($B168&gt;0,N$7&gt;0),INDEX(Výskyt[#Data],MATCH($B168,Výskyt[kód-P]),N$7),"")</f>
        <v/>
      </c>
      <c r="O168" s="46" t="str">
        <f ca="1">IF(AND($B168&gt;0,O$7&gt;0),INDEX(Výskyt[#Data],MATCH($B168,Výskyt[kód-P]),O$7),"")</f>
        <v/>
      </c>
      <c r="P168" s="46" t="str">
        <f ca="1">IF(AND($B168&gt;0,P$7&gt;0),INDEX(Výskyt[#Data],MATCH($B168,Výskyt[kód-P]),P$7),"")</f>
        <v/>
      </c>
      <c r="Q168" s="46" t="str">
        <f ca="1">IF(AND($B168&gt;0,Q$7&gt;0),INDEX(Výskyt[#Data],MATCH($B168,Výskyt[kód-P]),Q$7),"")</f>
        <v/>
      </c>
      <c r="R168" s="46" t="str">
        <f ca="1">IF(AND($B168&gt;0,R$7&gt;0),INDEX(Výskyt[#Data],MATCH($B168,Výskyt[kód-P]),R$7),"")</f>
        <v/>
      </c>
    </row>
    <row r="169" spans="1:18" ht="12.75" customHeight="1" x14ac:dyDescent="0.4">
      <c r="A169" s="51">
        <v>161</v>
      </c>
      <c r="B169" s="52" t="str">
        <f>IFERROR(INDEX(Výskyt[[poradie]:[kód-P]],MATCH(A169,Výskyt[poradie],0),2),"")</f>
        <v/>
      </c>
      <c r="C169" s="52" t="str">
        <f>IFERROR(INDEX(Cenník[[Kód]:[Názov]],MATCH($B169,Cenník[Kód]),2),"")</f>
        <v/>
      </c>
      <c r="D169" s="46" t="str">
        <f t="shared" ca="1" si="6"/>
        <v/>
      </c>
      <c r="E169" s="53" t="str">
        <f>IFERROR(INDEX(Cenník[[KódN]:[JC]],MATCH($B169,Cenník[KódN]),2),"")</f>
        <v/>
      </c>
      <c r="F169" s="54" t="str">
        <f t="shared" ca="1" si="7"/>
        <v/>
      </c>
      <c r="G169" s="41"/>
      <c r="H169" s="58" t="str">
        <f t="shared" si="8"/>
        <v/>
      </c>
      <c r="I169" s="46" t="str">
        <f ca="1">IF(AND($B169&gt;0,I$7&gt;0),INDEX(Výskyt[#Data],MATCH($B169,Výskyt[kód-P]),I$7),"")</f>
        <v/>
      </c>
      <c r="J169" s="46" t="str">
        <f ca="1">IF(AND($B169&gt;0,J$7&gt;0),INDEX(Výskyt[#Data],MATCH($B169,Výskyt[kód-P]),J$7),"")</f>
        <v/>
      </c>
      <c r="K169" s="46" t="str">
        <f ca="1">IF(AND($B169&gt;0,K$7&gt;0),INDEX(Výskyt[#Data],MATCH($B169,Výskyt[kód-P]),K$7),"")</f>
        <v/>
      </c>
      <c r="L169" s="46" t="str">
        <f ca="1">IF(AND($B169&gt;0,L$7&gt;0),INDEX(Výskyt[#Data],MATCH($B169,Výskyt[kód-P]),L$7),"")</f>
        <v/>
      </c>
      <c r="M169" s="46" t="str">
        <f ca="1">IF(AND($B169&gt;0,M$7&gt;0),INDEX(Výskyt[#Data],MATCH($B169,Výskyt[kód-P]),M$7),"")</f>
        <v/>
      </c>
      <c r="N169" s="46" t="str">
        <f ca="1">IF(AND($B169&gt;0,N$7&gt;0),INDEX(Výskyt[#Data],MATCH($B169,Výskyt[kód-P]),N$7),"")</f>
        <v/>
      </c>
      <c r="O169" s="46" t="str">
        <f ca="1">IF(AND($B169&gt;0,O$7&gt;0),INDEX(Výskyt[#Data],MATCH($B169,Výskyt[kód-P]),O$7),"")</f>
        <v/>
      </c>
      <c r="P169" s="46" t="str">
        <f ca="1">IF(AND($B169&gt;0,P$7&gt;0),INDEX(Výskyt[#Data],MATCH($B169,Výskyt[kód-P]),P$7),"")</f>
        <v/>
      </c>
      <c r="Q169" s="46" t="str">
        <f ca="1">IF(AND($B169&gt;0,Q$7&gt;0),INDEX(Výskyt[#Data],MATCH($B169,Výskyt[kód-P]),Q$7),"")</f>
        <v/>
      </c>
      <c r="R169" s="46" t="str">
        <f ca="1">IF(AND($B169&gt;0,R$7&gt;0),INDEX(Výskyt[#Data],MATCH($B169,Výskyt[kód-P]),R$7),"")</f>
        <v/>
      </c>
    </row>
    <row r="170" spans="1:18" ht="12.75" customHeight="1" x14ac:dyDescent="0.4">
      <c r="A170" s="51">
        <v>162</v>
      </c>
      <c r="B170" s="52" t="str">
        <f>IFERROR(INDEX(Výskyt[[poradie]:[kód-P]],MATCH(A170,Výskyt[poradie],0),2),"")</f>
        <v/>
      </c>
      <c r="C170" s="52" t="str">
        <f>IFERROR(INDEX(Cenník[[Kód]:[Názov]],MATCH($B170,Cenník[Kód]),2),"")</f>
        <v/>
      </c>
      <c r="D170" s="46" t="str">
        <f t="shared" ca="1" si="6"/>
        <v/>
      </c>
      <c r="E170" s="53" t="str">
        <f>IFERROR(INDEX(Cenník[[KódN]:[JC]],MATCH($B170,Cenník[KódN]),2),"")</f>
        <v/>
      </c>
      <c r="F170" s="54" t="str">
        <f t="shared" ca="1" si="7"/>
        <v/>
      </c>
      <c r="G170" s="41"/>
      <c r="H170" s="58" t="str">
        <f t="shared" si="8"/>
        <v/>
      </c>
      <c r="I170" s="46" t="str">
        <f ca="1">IF(AND($B170&gt;0,I$7&gt;0),INDEX(Výskyt[#Data],MATCH($B170,Výskyt[kód-P]),I$7),"")</f>
        <v/>
      </c>
      <c r="J170" s="46" t="str">
        <f ca="1">IF(AND($B170&gt;0,J$7&gt;0),INDEX(Výskyt[#Data],MATCH($B170,Výskyt[kód-P]),J$7),"")</f>
        <v/>
      </c>
      <c r="K170" s="46" t="str">
        <f ca="1">IF(AND($B170&gt;0,K$7&gt;0),INDEX(Výskyt[#Data],MATCH($B170,Výskyt[kód-P]),K$7),"")</f>
        <v/>
      </c>
      <c r="L170" s="46" t="str">
        <f ca="1">IF(AND($B170&gt;0,L$7&gt;0),INDEX(Výskyt[#Data],MATCH($B170,Výskyt[kód-P]),L$7),"")</f>
        <v/>
      </c>
      <c r="M170" s="46" t="str">
        <f ca="1">IF(AND($B170&gt;0,M$7&gt;0),INDEX(Výskyt[#Data],MATCH($B170,Výskyt[kód-P]),M$7),"")</f>
        <v/>
      </c>
      <c r="N170" s="46" t="str">
        <f ca="1">IF(AND($B170&gt;0,N$7&gt;0),INDEX(Výskyt[#Data],MATCH($B170,Výskyt[kód-P]),N$7),"")</f>
        <v/>
      </c>
      <c r="O170" s="46" t="str">
        <f ca="1">IF(AND($B170&gt;0,O$7&gt;0),INDEX(Výskyt[#Data],MATCH($B170,Výskyt[kód-P]),O$7),"")</f>
        <v/>
      </c>
      <c r="P170" s="46" t="str">
        <f ca="1">IF(AND($B170&gt;0,P$7&gt;0),INDEX(Výskyt[#Data],MATCH($B170,Výskyt[kód-P]),P$7),"")</f>
        <v/>
      </c>
      <c r="Q170" s="46" t="str">
        <f ca="1">IF(AND($B170&gt;0,Q$7&gt;0),INDEX(Výskyt[#Data],MATCH($B170,Výskyt[kód-P]),Q$7),"")</f>
        <v/>
      </c>
      <c r="R170" s="46" t="str">
        <f ca="1">IF(AND($B170&gt;0,R$7&gt;0),INDEX(Výskyt[#Data],MATCH($B170,Výskyt[kód-P]),R$7),"")</f>
        <v/>
      </c>
    </row>
    <row r="171" spans="1:18" ht="12.75" customHeight="1" x14ac:dyDescent="0.4">
      <c r="A171" s="51">
        <v>163</v>
      </c>
      <c r="B171" s="52" t="str">
        <f>IFERROR(INDEX(Výskyt[[poradie]:[kód-P]],MATCH(A171,Výskyt[poradie],0),2),"")</f>
        <v/>
      </c>
      <c r="C171" s="52" t="str">
        <f>IFERROR(INDEX(Cenník[[Kód]:[Názov]],MATCH($B171,Cenník[Kód]),2),"")</f>
        <v/>
      </c>
      <c r="D171" s="46" t="str">
        <f t="shared" ca="1" si="6"/>
        <v/>
      </c>
      <c r="E171" s="53" t="str">
        <f>IFERROR(INDEX(Cenník[[KódN]:[JC]],MATCH($B171,Cenník[KódN]),2),"")</f>
        <v/>
      </c>
      <c r="F171" s="54" t="str">
        <f t="shared" ca="1" si="7"/>
        <v/>
      </c>
      <c r="G171" s="41"/>
      <c r="H171" s="58" t="str">
        <f t="shared" si="8"/>
        <v/>
      </c>
      <c r="I171" s="46" t="str">
        <f ca="1">IF(AND($B171&gt;0,I$7&gt;0),INDEX(Výskyt[#Data],MATCH($B171,Výskyt[kód-P]),I$7),"")</f>
        <v/>
      </c>
      <c r="J171" s="46" t="str">
        <f ca="1">IF(AND($B171&gt;0,J$7&gt;0),INDEX(Výskyt[#Data],MATCH($B171,Výskyt[kód-P]),J$7),"")</f>
        <v/>
      </c>
      <c r="K171" s="46" t="str">
        <f ca="1">IF(AND($B171&gt;0,K$7&gt;0),INDEX(Výskyt[#Data],MATCH($B171,Výskyt[kód-P]),K$7),"")</f>
        <v/>
      </c>
      <c r="L171" s="46" t="str">
        <f ca="1">IF(AND($B171&gt;0,L$7&gt;0),INDEX(Výskyt[#Data],MATCH($B171,Výskyt[kód-P]),L$7),"")</f>
        <v/>
      </c>
      <c r="M171" s="46" t="str">
        <f ca="1">IF(AND($B171&gt;0,M$7&gt;0),INDEX(Výskyt[#Data],MATCH($B171,Výskyt[kód-P]),M$7),"")</f>
        <v/>
      </c>
      <c r="N171" s="46" t="str">
        <f ca="1">IF(AND($B171&gt;0,N$7&gt;0),INDEX(Výskyt[#Data],MATCH($B171,Výskyt[kód-P]),N$7),"")</f>
        <v/>
      </c>
      <c r="O171" s="46" t="str">
        <f ca="1">IF(AND($B171&gt;0,O$7&gt;0),INDEX(Výskyt[#Data],MATCH($B171,Výskyt[kód-P]),O$7),"")</f>
        <v/>
      </c>
      <c r="P171" s="46" t="str">
        <f ca="1">IF(AND($B171&gt;0,P$7&gt;0),INDEX(Výskyt[#Data],MATCH($B171,Výskyt[kód-P]),P$7),"")</f>
        <v/>
      </c>
      <c r="Q171" s="46" t="str">
        <f ca="1">IF(AND($B171&gt;0,Q$7&gt;0),INDEX(Výskyt[#Data],MATCH($B171,Výskyt[kód-P]),Q$7),"")</f>
        <v/>
      </c>
      <c r="R171" s="46" t="str">
        <f ca="1">IF(AND($B171&gt;0,R$7&gt;0),INDEX(Výskyt[#Data],MATCH($B171,Výskyt[kód-P]),R$7),"")</f>
        <v/>
      </c>
    </row>
    <row r="172" spans="1:18" ht="12.75" customHeight="1" x14ac:dyDescent="0.4">
      <c r="A172" s="51">
        <v>164</v>
      </c>
      <c r="B172" s="52" t="str">
        <f>IFERROR(INDEX(Výskyt[[poradie]:[kód-P]],MATCH(A172,Výskyt[poradie],0),2),"")</f>
        <v/>
      </c>
      <c r="C172" s="52" t="str">
        <f>IFERROR(INDEX(Cenník[[Kód]:[Názov]],MATCH($B172,Cenník[Kód]),2),"")</f>
        <v/>
      </c>
      <c r="D172" s="46" t="str">
        <f t="shared" ca="1" si="6"/>
        <v/>
      </c>
      <c r="E172" s="53" t="str">
        <f>IFERROR(INDEX(Cenník[[KódN]:[JC]],MATCH($B172,Cenník[KódN]),2),"")</f>
        <v/>
      </c>
      <c r="F172" s="54" t="str">
        <f t="shared" ca="1" si="7"/>
        <v/>
      </c>
      <c r="G172" s="41"/>
      <c r="H172" s="58" t="str">
        <f t="shared" si="8"/>
        <v/>
      </c>
      <c r="I172" s="46" t="str">
        <f ca="1">IF(AND($B172&gt;0,I$7&gt;0),INDEX(Výskyt[#Data],MATCH($B172,Výskyt[kód-P]),I$7),"")</f>
        <v/>
      </c>
      <c r="J172" s="46" t="str">
        <f ca="1">IF(AND($B172&gt;0,J$7&gt;0),INDEX(Výskyt[#Data],MATCH($B172,Výskyt[kód-P]),J$7),"")</f>
        <v/>
      </c>
      <c r="K172" s="46" t="str">
        <f ca="1">IF(AND($B172&gt;0,K$7&gt;0),INDEX(Výskyt[#Data],MATCH($B172,Výskyt[kód-P]),K$7),"")</f>
        <v/>
      </c>
      <c r="L172" s="46" t="str">
        <f ca="1">IF(AND($B172&gt;0,L$7&gt;0),INDEX(Výskyt[#Data],MATCH($B172,Výskyt[kód-P]),L$7),"")</f>
        <v/>
      </c>
      <c r="M172" s="46" t="str">
        <f ca="1">IF(AND($B172&gt;0,M$7&gt;0),INDEX(Výskyt[#Data],MATCH($B172,Výskyt[kód-P]),M$7),"")</f>
        <v/>
      </c>
      <c r="N172" s="46" t="str">
        <f ca="1">IF(AND($B172&gt;0,N$7&gt;0),INDEX(Výskyt[#Data],MATCH($B172,Výskyt[kód-P]),N$7),"")</f>
        <v/>
      </c>
      <c r="O172" s="46" t="str">
        <f ca="1">IF(AND($B172&gt;0,O$7&gt;0),INDEX(Výskyt[#Data],MATCH($B172,Výskyt[kód-P]),O$7),"")</f>
        <v/>
      </c>
      <c r="P172" s="46" t="str">
        <f ca="1">IF(AND($B172&gt;0,P$7&gt;0),INDEX(Výskyt[#Data],MATCH($B172,Výskyt[kód-P]),P$7),"")</f>
        <v/>
      </c>
      <c r="Q172" s="46" t="str">
        <f ca="1">IF(AND($B172&gt;0,Q$7&gt;0),INDEX(Výskyt[#Data],MATCH($B172,Výskyt[kód-P]),Q$7),"")</f>
        <v/>
      </c>
      <c r="R172" s="46" t="str">
        <f ca="1">IF(AND($B172&gt;0,R$7&gt;0),INDEX(Výskyt[#Data],MATCH($B172,Výskyt[kód-P]),R$7),"")</f>
        <v/>
      </c>
    </row>
    <row r="173" spans="1:18" ht="12.75" customHeight="1" x14ac:dyDescent="0.4">
      <c r="A173" s="51">
        <v>165</v>
      </c>
      <c r="B173" s="52" t="str">
        <f>IFERROR(INDEX(Výskyt[[poradie]:[kód-P]],MATCH(A173,Výskyt[poradie],0),2),"")</f>
        <v/>
      </c>
      <c r="C173" s="52" t="str">
        <f>IFERROR(INDEX(Cenník[[Kód]:[Názov]],MATCH($B173,Cenník[Kód]),2),"")</f>
        <v/>
      </c>
      <c r="D173" s="46" t="str">
        <f t="shared" ca="1" si="6"/>
        <v/>
      </c>
      <c r="E173" s="53" t="str">
        <f>IFERROR(INDEX(Cenník[[KódN]:[JC]],MATCH($B173,Cenník[KódN]),2),"")</f>
        <v/>
      </c>
      <c r="F173" s="54" t="str">
        <f t="shared" ca="1" si="7"/>
        <v/>
      </c>
      <c r="G173" s="41"/>
      <c r="H173" s="58" t="str">
        <f t="shared" si="8"/>
        <v/>
      </c>
      <c r="I173" s="46" t="str">
        <f ca="1">IF(AND($B173&gt;0,I$7&gt;0),INDEX(Výskyt[#Data],MATCH($B173,Výskyt[kód-P]),I$7),"")</f>
        <v/>
      </c>
      <c r="J173" s="46" t="str">
        <f ca="1">IF(AND($B173&gt;0,J$7&gt;0),INDEX(Výskyt[#Data],MATCH($B173,Výskyt[kód-P]),J$7),"")</f>
        <v/>
      </c>
      <c r="K173" s="46" t="str">
        <f ca="1">IF(AND($B173&gt;0,K$7&gt;0),INDEX(Výskyt[#Data],MATCH($B173,Výskyt[kód-P]),K$7),"")</f>
        <v/>
      </c>
      <c r="L173" s="46" t="str">
        <f ca="1">IF(AND($B173&gt;0,L$7&gt;0),INDEX(Výskyt[#Data],MATCH($B173,Výskyt[kód-P]),L$7),"")</f>
        <v/>
      </c>
      <c r="M173" s="46" t="str">
        <f ca="1">IF(AND($B173&gt;0,M$7&gt;0),INDEX(Výskyt[#Data],MATCH($B173,Výskyt[kód-P]),M$7),"")</f>
        <v/>
      </c>
      <c r="N173" s="46" t="str">
        <f ca="1">IF(AND($B173&gt;0,N$7&gt;0),INDEX(Výskyt[#Data],MATCH($B173,Výskyt[kód-P]),N$7),"")</f>
        <v/>
      </c>
      <c r="O173" s="46" t="str">
        <f ca="1">IF(AND($B173&gt;0,O$7&gt;0),INDEX(Výskyt[#Data],MATCH($B173,Výskyt[kód-P]),O$7),"")</f>
        <v/>
      </c>
      <c r="P173" s="46" t="str">
        <f ca="1">IF(AND($B173&gt;0,P$7&gt;0),INDEX(Výskyt[#Data],MATCH($B173,Výskyt[kód-P]),P$7),"")</f>
        <v/>
      </c>
      <c r="Q173" s="46" t="str">
        <f ca="1">IF(AND($B173&gt;0,Q$7&gt;0),INDEX(Výskyt[#Data],MATCH($B173,Výskyt[kód-P]),Q$7),"")</f>
        <v/>
      </c>
      <c r="R173" s="46" t="str">
        <f ca="1">IF(AND($B173&gt;0,R$7&gt;0),INDEX(Výskyt[#Data],MATCH($B173,Výskyt[kód-P]),R$7),"")</f>
        <v/>
      </c>
    </row>
    <row r="174" spans="1:18" ht="12.75" customHeight="1" x14ac:dyDescent="0.4">
      <c r="A174" s="51">
        <v>166</v>
      </c>
      <c r="B174" s="52" t="str">
        <f>IFERROR(INDEX(Výskyt[[poradie]:[kód-P]],MATCH(A174,Výskyt[poradie],0),2),"")</f>
        <v/>
      </c>
      <c r="C174" s="52" t="str">
        <f>IFERROR(INDEX(Cenník[[Kód]:[Názov]],MATCH($B174,Cenník[Kód]),2),"")</f>
        <v/>
      </c>
      <c r="D174" s="46" t="str">
        <f t="shared" ca="1" si="6"/>
        <v/>
      </c>
      <c r="E174" s="53" t="str">
        <f>IFERROR(INDEX(Cenník[[KódN]:[JC]],MATCH($B174,Cenník[KódN]),2),"")</f>
        <v/>
      </c>
      <c r="F174" s="54" t="str">
        <f t="shared" ca="1" si="7"/>
        <v/>
      </c>
      <c r="G174" s="41"/>
      <c r="H174" s="58" t="str">
        <f t="shared" si="8"/>
        <v/>
      </c>
      <c r="I174" s="46" t="str">
        <f ca="1">IF(AND($B174&gt;0,I$7&gt;0),INDEX(Výskyt[#Data],MATCH($B174,Výskyt[kód-P]),I$7),"")</f>
        <v/>
      </c>
      <c r="J174" s="46" t="str">
        <f ca="1">IF(AND($B174&gt;0,J$7&gt;0),INDEX(Výskyt[#Data],MATCH($B174,Výskyt[kód-P]),J$7),"")</f>
        <v/>
      </c>
      <c r="K174" s="46" t="str">
        <f ca="1">IF(AND($B174&gt;0,K$7&gt;0),INDEX(Výskyt[#Data],MATCH($B174,Výskyt[kód-P]),K$7),"")</f>
        <v/>
      </c>
      <c r="L174" s="46" t="str">
        <f ca="1">IF(AND($B174&gt;0,L$7&gt;0),INDEX(Výskyt[#Data],MATCH($B174,Výskyt[kód-P]),L$7),"")</f>
        <v/>
      </c>
      <c r="M174" s="46" t="str">
        <f ca="1">IF(AND($B174&gt;0,M$7&gt;0),INDEX(Výskyt[#Data],MATCH($B174,Výskyt[kód-P]),M$7),"")</f>
        <v/>
      </c>
      <c r="N174" s="46" t="str">
        <f ca="1">IF(AND($B174&gt;0,N$7&gt;0),INDEX(Výskyt[#Data],MATCH($B174,Výskyt[kód-P]),N$7),"")</f>
        <v/>
      </c>
      <c r="O174" s="46" t="str">
        <f ca="1">IF(AND($B174&gt;0,O$7&gt;0),INDEX(Výskyt[#Data],MATCH($B174,Výskyt[kód-P]),O$7),"")</f>
        <v/>
      </c>
      <c r="P174" s="46" t="str">
        <f ca="1">IF(AND($B174&gt;0,P$7&gt;0),INDEX(Výskyt[#Data],MATCH($B174,Výskyt[kód-P]),P$7),"")</f>
        <v/>
      </c>
      <c r="Q174" s="46" t="str">
        <f ca="1">IF(AND($B174&gt;0,Q$7&gt;0),INDEX(Výskyt[#Data],MATCH($B174,Výskyt[kód-P]),Q$7),"")</f>
        <v/>
      </c>
      <c r="R174" s="46" t="str">
        <f ca="1">IF(AND($B174&gt;0,R$7&gt;0),INDEX(Výskyt[#Data],MATCH($B174,Výskyt[kód-P]),R$7),"")</f>
        <v/>
      </c>
    </row>
    <row r="175" spans="1:18" ht="12.75" customHeight="1" x14ac:dyDescent="0.4">
      <c r="A175" s="51">
        <v>167</v>
      </c>
      <c r="B175" s="52" t="str">
        <f>IFERROR(INDEX(Výskyt[[poradie]:[kód-P]],MATCH(A175,Výskyt[poradie],0),2),"")</f>
        <v/>
      </c>
      <c r="C175" s="52" t="str">
        <f>IFERROR(INDEX(Cenník[[Kód]:[Názov]],MATCH($B175,Cenník[Kód]),2),"")</f>
        <v/>
      </c>
      <c r="D175" s="46" t="str">
        <f t="shared" ca="1" si="6"/>
        <v/>
      </c>
      <c r="E175" s="53" t="str">
        <f>IFERROR(INDEX(Cenník[[KódN]:[JC]],MATCH($B175,Cenník[KódN]),2),"")</f>
        <v/>
      </c>
      <c r="F175" s="54" t="str">
        <f t="shared" ca="1" si="7"/>
        <v/>
      </c>
      <c r="G175" s="41"/>
      <c r="H175" s="58" t="str">
        <f t="shared" si="8"/>
        <v/>
      </c>
      <c r="I175" s="46" t="str">
        <f ca="1">IF(AND($B175&gt;0,I$7&gt;0),INDEX(Výskyt[#Data],MATCH($B175,Výskyt[kód-P]),I$7),"")</f>
        <v/>
      </c>
      <c r="J175" s="46" t="str">
        <f ca="1">IF(AND($B175&gt;0,J$7&gt;0),INDEX(Výskyt[#Data],MATCH($B175,Výskyt[kód-P]),J$7),"")</f>
        <v/>
      </c>
      <c r="K175" s="46" t="str">
        <f ca="1">IF(AND($B175&gt;0,K$7&gt;0),INDEX(Výskyt[#Data],MATCH($B175,Výskyt[kód-P]),K$7),"")</f>
        <v/>
      </c>
      <c r="L175" s="46" t="str">
        <f ca="1">IF(AND($B175&gt;0,L$7&gt;0),INDEX(Výskyt[#Data],MATCH($B175,Výskyt[kód-P]),L$7),"")</f>
        <v/>
      </c>
      <c r="M175" s="46" t="str">
        <f ca="1">IF(AND($B175&gt;0,M$7&gt;0),INDEX(Výskyt[#Data],MATCH($B175,Výskyt[kód-P]),M$7),"")</f>
        <v/>
      </c>
      <c r="N175" s="46" t="str">
        <f ca="1">IF(AND($B175&gt;0,N$7&gt;0),INDEX(Výskyt[#Data],MATCH($B175,Výskyt[kód-P]),N$7),"")</f>
        <v/>
      </c>
      <c r="O175" s="46" t="str">
        <f ca="1">IF(AND($B175&gt;0,O$7&gt;0),INDEX(Výskyt[#Data],MATCH($B175,Výskyt[kód-P]),O$7),"")</f>
        <v/>
      </c>
      <c r="P175" s="46" t="str">
        <f ca="1">IF(AND($B175&gt;0,P$7&gt;0),INDEX(Výskyt[#Data],MATCH($B175,Výskyt[kód-P]),P$7),"")</f>
        <v/>
      </c>
      <c r="Q175" s="46" t="str">
        <f ca="1">IF(AND($B175&gt;0,Q$7&gt;0),INDEX(Výskyt[#Data],MATCH($B175,Výskyt[kód-P]),Q$7),"")</f>
        <v/>
      </c>
      <c r="R175" s="46" t="str">
        <f ca="1">IF(AND($B175&gt;0,R$7&gt;0),INDEX(Výskyt[#Data],MATCH($B175,Výskyt[kód-P]),R$7),"")</f>
        <v/>
      </c>
    </row>
    <row r="176" spans="1:18" ht="12.75" customHeight="1" x14ac:dyDescent="0.4">
      <c r="A176" s="51">
        <v>168</v>
      </c>
      <c r="B176" s="52" t="str">
        <f>IFERROR(INDEX(Výskyt[[poradie]:[kód-P]],MATCH(A176,Výskyt[poradie],0),2),"")</f>
        <v/>
      </c>
      <c r="C176" s="52" t="str">
        <f>IFERROR(INDEX(Cenník[[Kód]:[Názov]],MATCH($B176,Cenník[Kód]),2),"")</f>
        <v/>
      </c>
      <c r="D176" s="46" t="str">
        <f t="shared" ca="1" si="6"/>
        <v/>
      </c>
      <c r="E176" s="53" t="str">
        <f>IFERROR(INDEX(Cenník[[KódN]:[JC]],MATCH($B176,Cenník[KódN]),2),"")</f>
        <v/>
      </c>
      <c r="F176" s="54" t="str">
        <f t="shared" ca="1" si="7"/>
        <v/>
      </c>
      <c r="G176" s="41"/>
      <c r="H176" s="58" t="str">
        <f t="shared" si="8"/>
        <v/>
      </c>
      <c r="I176" s="46" t="str">
        <f ca="1">IF(AND($B176&gt;0,I$7&gt;0),INDEX(Výskyt[#Data],MATCH($B176,Výskyt[kód-P]),I$7),"")</f>
        <v/>
      </c>
      <c r="J176" s="46" t="str">
        <f ca="1">IF(AND($B176&gt;0,J$7&gt;0),INDEX(Výskyt[#Data],MATCH($B176,Výskyt[kód-P]),J$7),"")</f>
        <v/>
      </c>
      <c r="K176" s="46" t="str">
        <f ca="1">IF(AND($B176&gt;0,K$7&gt;0),INDEX(Výskyt[#Data],MATCH($B176,Výskyt[kód-P]),K$7),"")</f>
        <v/>
      </c>
      <c r="L176" s="46" t="str">
        <f ca="1">IF(AND($B176&gt;0,L$7&gt;0),INDEX(Výskyt[#Data],MATCH($B176,Výskyt[kód-P]),L$7),"")</f>
        <v/>
      </c>
      <c r="M176" s="46" t="str">
        <f ca="1">IF(AND($B176&gt;0,M$7&gt;0),INDEX(Výskyt[#Data],MATCH($B176,Výskyt[kód-P]),M$7),"")</f>
        <v/>
      </c>
      <c r="N176" s="46" t="str">
        <f ca="1">IF(AND($B176&gt;0,N$7&gt;0),INDEX(Výskyt[#Data],MATCH($B176,Výskyt[kód-P]),N$7),"")</f>
        <v/>
      </c>
      <c r="O176" s="46" t="str">
        <f ca="1">IF(AND($B176&gt;0,O$7&gt;0),INDEX(Výskyt[#Data],MATCH($B176,Výskyt[kód-P]),O$7),"")</f>
        <v/>
      </c>
      <c r="P176" s="46" t="str">
        <f ca="1">IF(AND($B176&gt;0,P$7&gt;0),INDEX(Výskyt[#Data],MATCH($B176,Výskyt[kód-P]),P$7),"")</f>
        <v/>
      </c>
      <c r="Q176" s="46" t="str">
        <f ca="1">IF(AND($B176&gt;0,Q$7&gt;0),INDEX(Výskyt[#Data],MATCH($B176,Výskyt[kód-P]),Q$7),"")</f>
        <v/>
      </c>
      <c r="R176" s="46" t="str">
        <f ca="1">IF(AND($B176&gt;0,R$7&gt;0),INDEX(Výskyt[#Data],MATCH($B176,Výskyt[kód-P]),R$7),"")</f>
        <v/>
      </c>
    </row>
    <row r="177" spans="1:18" ht="12.75" customHeight="1" x14ac:dyDescent="0.4">
      <c r="A177" s="51">
        <v>169</v>
      </c>
      <c r="B177" s="52" t="str">
        <f>IFERROR(INDEX(Výskyt[[poradie]:[kód-P]],MATCH(A177,Výskyt[poradie],0),2),"")</f>
        <v/>
      </c>
      <c r="C177" s="52" t="str">
        <f>IFERROR(INDEX(Cenník[[Kód]:[Názov]],MATCH($B177,Cenník[Kód]),2),"")</f>
        <v/>
      </c>
      <c r="D177" s="46" t="str">
        <f t="shared" ca="1" si="6"/>
        <v/>
      </c>
      <c r="E177" s="53" t="str">
        <f>IFERROR(INDEX(Cenník[[KódN]:[JC]],MATCH($B177,Cenník[KódN]),2),"")</f>
        <v/>
      </c>
      <c r="F177" s="54" t="str">
        <f t="shared" ca="1" si="7"/>
        <v/>
      </c>
      <c r="G177" s="41"/>
      <c r="H177" s="58" t="str">
        <f t="shared" si="8"/>
        <v/>
      </c>
      <c r="I177" s="46" t="str">
        <f ca="1">IF(AND($B177&gt;0,I$7&gt;0),INDEX(Výskyt[#Data],MATCH($B177,Výskyt[kód-P]),I$7),"")</f>
        <v/>
      </c>
      <c r="J177" s="46" t="str">
        <f ca="1">IF(AND($B177&gt;0,J$7&gt;0),INDEX(Výskyt[#Data],MATCH($B177,Výskyt[kód-P]),J$7),"")</f>
        <v/>
      </c>
      <c r="K177" s="46" t="str">
        <f ca="1">IF(AND($B177&gt;0,K$7&gt;0),INDEX(Výskyt[#Data],MATCH($B177,Výskyt[kód-P]),K$7),"")</f>
        <v/>
      </c>
      <c r="L177" s="46" t="str">
        <f ca="1">IF(AND($B177&gt;0,L$7&gt;0),INDEX(Výskyt[#Data],MATCH($B177,Výskyt[kód-P]),L$7),"")</f>
        <v/>
      </c>
      <c r="M177" s="46" t="str">
        <f ca="1">IF(AND($B177&gt;0,M$7&gt;0),INDEX(Výskyt[#Data],MATCH($B177,Výskyt[kód-P]),M$7),"")</f>
        <v/>
      </c>
      <c r="N177" s="46" t="str">
        <f ca="1">IF(AND($B177&gt;0,N$7&gt;0),INDEX(Výskyt[#Data],MATCH($B177,Výskyt[kód-P]),N$7),"")</f>
        <v/>
      </c>
      <c r="O177" s="46" t="str">
        <f ca="1">IF(AND($B177&gt;0,O$7&gt;0),INDEX(Výskyt[#Data],MATCH($B177,Výskyt[kód-P]),O$7),"")</f>
        <v/>
      </c>
      <c r="P177" s="46" t="str">
        <f ca="1">IF(AND($B177&gt;0,P$7&gt;0),INDEX(Výskyt[#Data],MATCH($B177,Výskyt[kód-P]),P$7),"")</f>
        <v/>
      </c>
      <c r="Q177" s="46" t="str">
        <f ca="1">IF(AND($B177&gt;0,Q$7&gt;0),INDEX(Výskyt[#Data],MATCH($B177,Výskyt[kód-P]),Q$7),"")</f>
        <v/>
      </c>
      <c r="R177" s="46" t="str">
        <f ca="1">IF(AND($B177&gt;0,R$7&gt;0),INDEX(Výskyt[#Data],MATCH($B177,Výskyt[kód-P]),R$7),"")</f>
        <v/>
      </c>
    </row>
    <row r="178" spans="1:18" ht="12.75" customHeight="1" x14ac:dyDescent="0.4">
      <c r="A178" s="51">
        <v>170</v>
      </c>
      <c r="B178" s="52" t="str">
        <f>IFERROR(INDEX(Výskyt[[poradie]:[kód-P]],MATCH(A178,Výskyt[poradie],0),2),"")</f>
        <v/>
      </c>
      <c r="C178" s="52" t="str">
        <f>IFERROR(INDEX(Cenník[[Kód]:[Názov]],MATCH($B178,Cenník[Kód]),2),"")</f>
        <v/>
      </c>
      <c r="D178" s="46" t="str">
        <f t="shared" ca="1" si="6"/>
        <v/>
      </c>
      <c r="E178" s="53" t="str">
        <f>IFERROR(INDEX(Cenník[[KódN]:[JC]],MATCH($B178,Cenník[KódN]),2),"")</f>
        <v/>
      </c>
      <c r="F178" s="54" t="str">
        <f t="shared" ca="1" si="7"/>
        <v/>
      </c>
      <c r="G178" s="41"/>
      <c r="H178" s="58" t="str">
        <f t="shared" si="8"/>
        <v/>
      </c>
      <c r="I178" s="46" t="str">
        <f ca="1">IF(AND($B178&gt;0,I$7&gt;0),INDEX(Výskyt[#Data],MATCH($B178,Výskyt[kód-P]),I$7),"")</f>
        <v/>
      </c>
      <c r="J178" s="46" t="str">
        <f ca="1">IF(AND($B178&gt;0,J$7&gt;0),INDEX(Výskyt[#Data],MATCH($B178,Výskyt[kód-P]),J$7),"")</f>
        <v/>
      </c>
      <c r="K178" s="46" t="str">
        <f ca="1">IF(AND($B178&gt;0,K$7&gt;0),INDEX(Výskyt[#Data],MATCH($B178,Výskyt[kód-P]),K$7),"")</f>
        <v/>
      </c>
      <c r="L178" s="46" t="str">
        <f ca="1">IF(AND($B178&gt;0,L$7&gt;0),INDEX(Výskyt[#Data],MATCH($B178,Výskyt[kód-P]),L$7),"")</f>
        <v/>
      </c>
      <c r="M178" s="46" t="str">
        <f ca="1">IF(AND($B178&gt;0,M$7&gt;0),INDEX(Výskyt[#Data],MATCH($B178,Výskyt[kód-P]),M$7),"")</f>
        <v/>
      </c>
      <c r="N178" s="46" t="str">
        <f ca="1">IF(AND($B178&gt;0,N$7&gt;0),INDEX(Výskyt[#Data],MATCH($B178,Výskyt[kód-P]),N$7),"")</f>
        <v/>
      </c>
      <c r="O178" s="46" t="str">
        <f ca="1">IF(AND($B178&gt;0,O$7&gt;0),INDEX(Výskyt[#Data],MATCH($B178,Výskyt[kód-P]),O$7),"")</f>
        <v/>
      </c>
      <c r="P178" s="46" t="str">
        <f ca="1">IF(AND($B178&gt;0,P$7&gt;0),INDEX(Výskyt[#Data],MATCH($B178,Výskyt[kód-P]),P$7),"")</f>
        <v/>
      </c>
      <c r="Q178" s="46" t="str">
        <f ca="1">IF(AND($B178&gt;0,Q$7&gt;0),INDEX(Výskyt[#Data],MATCH($B178,Výskyt[kód-P]),Q$7),"")</f>
        <v/>
      </c>
      <c r="R178" s="46" t="str">
        <f ca="1">IF(AND($B178&gt;0,R$7&gt;0),INDEX(Výskyt[#Data],MATCH($B178,Výskyt[kód-P]),R$7),"")</f>
        <v/>
      </c>
    </row>
    <row r="179" spans="1:18" ht="12.75" customHeight="1" x14ac:dyDescent="0.4">
      <c r="A179" s="51">
        <v>171</v>
      </c>
      <c r="B179" s="52" t="str">
        <f>IFERROR(INDEX(Výskyt[[poradie]:[kód-P]],MATCH(A179,Výskyt[poradie],0),2),"")</f>
        <v/>
      </c>
      <c r="C179" s="52" t="str">
        <f>IFERROR(INDEX(Cenník[[Kód]:[Názov]],MATCH($B179,Cenník[Kód]),2),"")</f>
        <v/>
      </c>
      <c r="D179" s="46" t="str">
        <f t="shared" ca="1" si="6"/>
        <v/>
      </c>
      <c r="E179" s="53" t="str">
        <f>IFERROR(INDEX(Cenník[[KódN]:[JC]],MATCH($B179,Cenník[KódN]),2),"")</f>
        <v/>
      </c>
      <c r="F179" s="54" t="str">
        <f t="shared" ca="1" si="7"/>
        <v/>
      </c>
      <c r="G179" s="41"/>
      <c r="H179" s="58" t="str">
        <f t="shared" si="8"/>
        <v/>
      </c>
      <c r="I179" s="46" t="str">
        <f ca="1">IF(AND($B179&gt;0,I$7&gt;0),INDEX(Výskyt[#Data],MATCH($B179,Výskyt[kód-P]),I$7),"")</f>
        <v/>
      </c>
      <c r="J179" s="46" t="str">
        <f ca="1">IF(AND($B179&gt;0,J$7&gt;0),INDEX(Výskyt[#Data],MATCH($B179,Výskyt[kód-P]),J$7),"")</f>
        <v/>
      </c>
      <c r="K179" s="46" t="str">
        <f ca="1">IF(AND($B179&gt;0,K$7&gt;0),INDEX(Výskyt[#Data],MATCH($B179,Výskyt[kód-P]),K$7),"")</f>
        <v/>
      </c>
      <c r="L179" s="46" t="str">
        <f ca="1">IF(AND($B179&gt;0,L$7&gt;0),INDEX(Výskyt[#Data],MATCH($B179,Výskyt[kód-P]),L$7),"")</f>
        <v/>
      </c>
      <c r="M179" s="46" t="str">
        <f ca="1">IF(AND($B179&gt;0,M$7&gt;0),INDEX(Výskyt[#Data],MATCH($B179,Výskyt[kód-P]),M$7),"")</f>
        <v/>
      </c>
      <c r="N179" s="46" t="str">
        <f ca="1">IF(AND($B179&gt;0,N$7&gt;0),INDEX(Výskyt[#Data],MATCH($B179,Výskyt[kód-P]),N$7),"")</f>
        <v/>
      </c>
      <c r="O179" s="46" t="str">
        <f ca="1">IF(AND($B179&gt;0,O$7&gt;0),INDEX(Výskyt[#Data],MATCH($B179,Výskyt[kód-P]),O$7),"")</f>
        <v/>
      </c>
      <c r="P179" s="46" t="str">
        <f ca="1">IF(AND($B179&gt;0,P$7&gt;0),INDEX(Výskyt[#Data],MATCH($B179,Výskyt[kód-P]),P$7),"")</f>
        <v/>
      </c>
      <c r="Q179" s="46" t="str">
        <f ca="1">IF(AND($B179&gt;0,Q$7&gt;0),INDEX(Výskyt[#Data],MATCH($B179,Výskyt[kód-P]),Q$7),"")</f>
        <v/>
      </c>
      <c r="R179" s="46" t="str">
        <f ca="1">IF(AND($B179&gt;0,R$7&gt;0),INDEX(Výskyt[#Data],MATCH($B179,Výskyt[kód-P]),R$7),"")</f>
        <v/>
      </c>
    </row>
    <row r="180" spans="1:18" ht="12.75" customHeight="1" x14ac:dyDescent="0.4">
      <c r="A180" s="51">
        <v>172</v>
      </c>
      <c r="B180" s="52" t="str">
        <f>IFERROR(INDEX(Výskyt[[poradie]:[kód-P]],MATCH(A180,Výskyt[poradie],0),2),"")</f>
        <v/>
      </c>
      <c r="C180" s="52" t="str">
        <f>IFERROR(INDEX(Cenník[[Kód]:[Názov]],MATCH($B180,Cenník[Kód]),2),"")</f>
        <v/>
      </c>
      <c r="D180" s="46" t="str">
        <f t="shared" ca="1" si="6"/>
        <v/>
      </c>
      <c r="E180" s="53" t="str">
        <f>IFERROR(INDEX(Cenník[[KódN]:[JC]],MATCH($B180,Cenník[KódN]),2),"")</f>
        <v/>
      </c>
      <c r="F180" s="54" t="str">
        <f t="shared" ca="1" si="7"/>
        <v/>
      </c>
      <c r="G180" s="41"/>
      <c r="H180" s="58" t="str">
        <f t="shared" si="8"/>
        <v/>
      </c>
      <c r="I180" s="46" t="str">
        <f ca="1">IF(AND($B180&gt;0,I$7&gt;0),INDEX(Výskyt[#Data],MATCH($B180,Výskyt[kód-P]),I$7),"")</f>
        <v/>
      </c>
      <c r="J180" s="46" t="str">
        <f ca="1">IF(AND($B180&gt;0,J$7&gt;0),INDEX(Výskyt[#Data],MATCH($B180,Výskyt[kód-P]),J$7),"")</f>
        <v/>
      </c>
      <c r="K180" s="46" t="str">
        <f ca="1">IF(AND($B180&gt;0,K$7&gt;0),INDEX(Výskyt[#Data],MATCH($B180,Výskyt[kód-P]),K$7),"")</f>
        <v/>
      </c>
      <c r="L180" s="46" t="str">
        <f ca="1">IF(AND($B180&gt;0,L$7&gt;0),INDEX(Výskyt[#Data],MATCH($B180,Výskyt[kód-P]),L$7),"")</f>
        <v/>
      </c>
      <c r="M180" s="46" t="str">
        <f ca="1">IF(AND($B180&gt;0,M$7&gt;0),INDEX(Výskyt[#Data],MATCH($B180,Výskyt[kód-P]),M$7),"")</f>
        <v/>
      </c>
      <c r="N180" s="46" t="str">
        <f ca="1">IF(AND($B180&gt;0,N$7&gt;0),INDEX(Výskyt[#Data],MATCH($B180,Výskyt[kód-P]),N$7),"")</f>
        <v/>
      </c>
      <c r="O180" s="46" t="str">
        <f ca="1">IF(AND($B180&gt;0,O$7&gt;0),INDEX(Výskyt[#Data],MATCH($B180,Výskyt[kód-P]),O$7),"")</f>
        <v/>
      </c>
      <c r="P180" s="46" t="str">
        <f ca="1">IF(AND($B180&gt;0,P$7&gt;0),INDEX(Výskyt[#Data],MATCH($B180,Výskyt[kód-P]),P$7),"")</f>
        <v/>
      </c>
      <c r="Q180" s="46" t="str">
        <f ca="1">IF(AND($B180&gt;0,Q$7&gt;0),INDEX(Výskyt[#Data],MATCH($B180,Výskyt[kód-P]),Q$7),"")</f>
        <v/>
      </c>
      <c r="R180" s="46" t="str">
        <f ca="1">IF(AND($B180&gt;0,R$7&gt;0),INDEX(Výskyt[#Data],MATCH($B180,Výskyt[kód-P]),R$7),"")</f>
        <v/>
      </c>
    </row>
    <row r="181" spans="1:18" ht="12.75" customHeight="1" x14ac:dyDescent="0.4">
      <c r="A181" s="51">
        <v>173</v>
      </c>
      <c r="B181" s="52" t="str">
        <f>IFERROR(INDEX(Výskyt[[poradie]:[kód-P]],MATCH(A181,Výskyt[poradie],0),2),"")</f>
        <v/>
      </c>
      <c r="C181" s="52" t="str">
        <f>IFERROR(INDEX(Cenník[[Kód]:[Názov]],MATCH($B181,Cenník[Kód]),2),"")</f>
        <v/>
      </c>
      <c r="D181" s="46" t="str">
        <f t="shared" ca="1" si="6"/>
        <v/>
      </c>
      <c r="E181" s="53" t="str">
        <f>IFERROR(INDEX(Cenník[[KódN]:[JC]],MATCH($B181,Cenník[KódN]),2),"")</f>
        <v/>
      </c>
      <c r="F181" s="54" t="str">
        <f t="shared" ca="1" si="7"/>
        <v/>
      </c>
      <c r="G181" s="41"/>
      <c r="H181" s="58" t="str">
        <f t="shared" si="8"/>
        <v/>
      </c>
      <c r="I181" s="46" t="str">
        <f ca="1">IF(AND($B181&gt;0,I$7&gt;0),INDEX(Výskyt[#Data],MATCH($B181,Výskyt[kód-P]),I$7),"")</f>
        <v/>
      </c>
      <c r="J181" s="46" t="str">
        <f ca="1">IF(AND($B181&gt;0,J$7&gt;0),INDEX(Výskyt[#Data],MATCH($B181,Výskyt[kód-P]),J$7),"")</f>
        <v/>
      </c>
      <c r="K181" s="46" t="str">
        <f ca="1">IF(AND($B181&gt;0,K$7&gt;0),INDEX(Výskyt[#Data],MATCH($B181,Výskyt[kód-P]),K$7),"")</f>
        <v/>
      </c>
      <c r="L181" s="46" t="str">
        <f ca="1">IF(AND($B181&gt;0,L$7&gt;0),INDEX(Výskyt[#Data],MATCH($B181,Výskyt[kód-P]),L$7),"")</f>
        <v/>
      </c>
      <c r="M181" s="46" t="str">
        <f ca="1">IF(AND($B181&gt;0,M$7&gt;0),INDEX(Výskyt[#Data],MATCH($B181,Výskyt[kód-P]),M$7),"")</f>
        <v/>
      </c>
      <c r="N181" s="46" t="str">
        <f ca="1">IF(AND($B181&gt;0,N$7&gt;0),INDEX(Výskyt[#Data],MATCH($B181,Výskyt[kód-P]),N$7),"")</f>
        <v/>
      </c>
      <c r="O181" s="46" t="str">
        <f ca="1">IF(AND($B181&gt;0,O$7&gt;0),INDEX(Výskyt[#Data],MATCH($B181,Výskyt[kód-P]),O$7),"")</f>
        <v/>
      </c>
      <c r="P181" s="46" t="str">
        <f ca="1">IF(AND($B181&gt;0,P$7&gt;0),INDEX(Výskyt[#Data],MATCH($B181,Výskyt[kód-P]),P$7),"")</f>
        <v/>
      </c>
      <c r="Q181" s="46" t="str">
        <f ca="1">IF(AND($B181&gt;0,Q$7&gt;0),INDEX(Výskyt[#Data],MATCH($B181,Výskyt[kód-P]),Q$7),"")</f>
        <v/>
      </c>
      <c r="R181" s="46" t="str">
        <f ca="1">IF(AND($B181&gt;0,R$7&gt;0),INDEX(Výskyt[#Data],MATCH($B181,Výskyt[kód-P]),R$7),"")</f>
        <v/>
      </c>
    </row>
    <row r="182" spans="1:18" ht="12.75" customHeight="1" x14ac:dyDescent="0.4">
      <c r="A182" s="51">
        <v>174</v>
      </c>
      <c r="B182" s="52" t="str">
        <f>IFERROR(INDEX(Výskyt[[poradie]:[kód-P]],MATCH(A182,Výskyt[poradie],0),2),"")</f>
        <v/>
      </c>
      <c r="C182" s="52" t="str">
        <f>IFERROR(INDEX(Cenník[[Kód]:[Názov]],MATCH($B182,Cenník[Kód]),2),"")</f>
        <v/>
      </c>
      <c r="D182" s="46" t="str">
        <f t="shared" ca="1" si="6"/>
        <v/>
      </c>
      <c r="E182" s="53" t="str">
        <f>IFERROR(INDEX(Cenník[[KódN]:[JC]],MATCH($B182,Cenník[KódN]),2),"")</f>
        <v/>
      </c>
      <c r="F182" s="54" t="str">
        <f t="shared" ca="1" si="7"/>
        <v/>
      </c>
      <c r="G182" s="41"/>
      <c r="H182" s="58" t="str">
        <f t="shared" si="8"/>
        <v/>
      </c>
      <c r="I182" s="46" t="str">
        <f ca="1">IF(AND($B182&gt;0,I$7&gt;0),INDEX(Výskyt[#Data],MATCH($B182,Výskyt[kód-P]),I$7),"")</f>
        <v/>
      </c>
      <c r="J182" s="46" t="str">
        <f ca="1">IF(AND($B182&gt;0,J$7&gt;0),INDEX(Výskyt[#Data],MATCH($B182,Výskyt[kód-P]),J$7),"")</f>
        <v/>
      </c>
      <c r="K182" s="46" t="str">
        <f ca="1">IF(AND($B182&gt;0,K$7&gt;0),INDEX(Výskyt[#Data],MATCH($B182,Výskyt[kód-P]),K$7),"")</f>
        <v/>
      </c>
      <c r="L182" s="46" t="str">
        <f ca="1">IF(AND($B182&gt;0,L$7&gt;0),INDEX(Výskyt[#Data],MATCH($B182,Výskyt[kód-P]),L$7),"")</f>
        <v/>
      </c>
      <c r="M182" s="46" t="str">
        <f ca="1">IF(AND($B182&gt;0,M$7&gt;0),INDEX(Výskyt[#Data],MATCH($B182,Výskyt[kód-P]),M$7),"")</f>
        <v/>
      </c>
      <c r="N182" s="46" t="str">
        <f ca="1">IF(AND($B182&gt;0,N$7&gt;0),INDEX(Výskyt[#Data],MATCH($B182,Výskyt[kód-P]),N$7),"")</f>
        <v/>
      </c>
      <c r="O182" s="46" t="str">
        <f ca="1">IF(AND($B182&gt;0,O$7&gt;0),INDEX(Výskyt[#Data],MATCH($B182,Výskyt[kód-P]),O$7),"")</f>
        <v/>
      </c>
      <c r="P182" s="46" t="str">
        <f ca="1">IF(AND($B182&gt;0,P$7&gt;0),INDEX(Výskyt[#Data],MATCH($B182,Výskyt[kód-P]),P$7),"")</f>
        <v/>
      </c>
      <c r="Q182" s="46" t="str">
        <f ca="1">IF(AND($B182&gt;0,Q$7&gt;0),INDEX(Výskyt[#Data],MATCH($B182,Výskyt[kód-P]),Q$7),"")</f>
        <v/>
      </c>
      <c r="R182" s="46" t="str">
        <f ca="1">IF(AND($B182&gt;0,R$7&gt;0),INDEX(Výskyt[#Data],MATCH($B182,Výskyt[kód-P]),R$7),"")</f>
        <v/>
      </c>
    </row>
    <row r="183" spans="1:18" ht="12.75" customHeight="1" x14ac:dyDescent="0.4">
      <c r="A183" s="51">
        <v>175</v>
      </c>
      <c r="B183" s="52" t="str">
        <f>IFERROR(INDEX(Výskyt[[poradie]:[kód-P]],MATCH(A183,Výskyt[poradie],0),2),"")</f>
        <v/>
      </c>
      <c r="C183" s="52" t="str">
        <f>IFERROR(INDEX(Cenník[[Kód]:[Názov]],MATCH($B183,Cenník[Kód]),2),"")</f>
        <v/>
      </c>
      <c r="D183" s="46" t="str">
        <f t="shared" ca="1" si="6"/>
        <v/>
      </c>
      <c r="E183" s="53" t="str">
        <f>IFERROR(INDEX(Cenník[[KódN]:[JC]],MATCH($B183,Cenník[KódN]),2),"")</f>
        <v/>
      </c>
      <c r="F183" s="54" t="str">
        <f t="shared" ca="1" si="7"/>
        <v/>
      </c>
      <c r="G183" s="41"/>
      <c r="H183" s="58" t="str">
        <f t="shared" si="8"/>
        <v/>
      </c>
      <c r="I183" s="46" t="str">
        <f ca="1">IF(AND($B183&gt;0,I$7&gt;0),INDEX(Výskyt[#Data],MATCH($B183,Výskyt[kód-P]),I$7),"")</f>
        <v/>
      </c>
      <c r="J183" s="46" t="str">
        <f ca="1">IF(AND($B183&gt;0,J$7&gt;0),INDEX(Výskyt[#Data],MATCH($B183,Výskyt[kód-P]),J$7),"")</f>
        <v/>
      </c>
      <c r="K183" s="46" t="str">
        <f ca="1">IF(AND($B183&gt;0,K$7&gt;0),INDEX(Výskyt[#Data],MATCH($B183,Výskyt[kód-P]),K$7),"")</f>
        <v/>
      </c>
      <c r="L183" s="46" t="str">
        <f ca="1">IF(AND($B183&gt;0,L$7&gt;0),INDEX(Výskyt[#Data],MATCH($B183,Výskyt[kód-P]),L$7),"")</f>
        <v/>
      </c>
      <c r="M183" s="46" t="str">
        <f ca="1">IF(AND($B183&gt;0,M$7&gt;0),INDEX(Výskyt[#Data],MATCH($B183,Výskyt[kód-P]),M$7),"")</f>
        <v/>
      </c>
      <c r="N183" s="46" t="str">
        <f ca="1">IF(AND($B183&gt;0,N$7&gt;0),INDEX(Výskyt[#Data],MATCH($B183,Výskyt[kód-P]),N$7),"")</f>
        <v/>
      </c>
      <c r="O183" s="46" t="str">
        <f ca="1">IF(AND($B183&gt;0,O$7&gt;0),INDEX(Výskyt[#Data],MATCH($B183,Výskyt[kód-P]),O$7),"")</f>
        <v/>
      </c>
      <c r="P183" s="46" t="str">
        <f ca="1">IF(AND($B183&gt;0,P$7&gt;0),INDEX(Výskyt[#Data],MATCH($B183,Výskyt[kód-P]),P$7),"")</f>
        <v/>
      </c>
      <c r="Q183" s="46" t="str">
        <f ca="1">IF(AND($B183&gt;0,Q$7&gt;0),INDEX(Výskyt[#Data],MATCH($B183,Výskyt[kód-P]),Q$7),"")</f>
        <v/>
      </c>
      <c r="R183" s="46" t="str">
        <f ca="1">IF(AND($B183&gt;0,R$7&gt;0),INDEX(Výskyt[#Data],MATCH($B183,Výskyt[kód-P]),R$7),"")</f>
        <v/>
      </c>
    </row>
    <row r="184" spans="1:18" ht="12.75" customHeight="1" x14ac:dyDescent="0.4">
      <c r="A184" s="51">
        <v>176</v>
      </c>
      <c r="B184" s="52" t="str">
        <f>IFERROR(INDEX(Výskyt[[poradie]:[kód-P]],MATCH(A184,Výskyt[poradie],0),2),"")</f>
        <v/>
      </c>
      <c r="C184" s="52" t="str">
        <f>IFERROR(INDEX(Cenník[[Kód]:[Názov]],MATCH($B184,Cenník[Kód]),2),"")</f>
        <v/>
      </c>
      <c r="D184" s="46" t="str">
        <f t="shared" ca="1" si="6"/>
        <v/>
      </c>
      <c r="E184" s="53" t="str">
        <f>IFERROR(INDEX(Cenník[[KódN]:[JC]],MATCH($B184,Cenník[KódN]),2),"")</f>
        <v/>
      </c>
      <c r="F184" s="54" t="str">
        <f t="shared" ca="1" si="7"/>
        <v/>
      </c>
      <c r="G184" s="41"/>
      <c r="H184" s="58" t="str">
        <f t="shared" si="8"/>
        <v/>
      </c>
      <c r="I184" s="46" t="str">
        <f ca="1">IF(AND($B184&gt;0,I$7&gt;0),INDEX(Výskyt[#Data],MATCH($B184,Výskyt[kód-P]),I$7),"")</f>
        <v/>
      </c>
      <c r="J184" s="46" t="str">
        <f ca="1">IF(AND($B184&gt;0,J$7&gt;0),INDEX(Výskyt[#Data],MATCH($B184,Výskyt[kód-P]),J$7),"")</f>
        <v/>
      </c>
      <c r="K184" s="46" t="str">
        <f ca="1">IF(AND($B184&gt;0,K$7&gt;0),INDEX(Výskyt[#Data],MATCH($B184,Výskyt[kód-P]),K$7),"")</f>
        <v/>
      </c>
      <c r="L184" s="46" t="str">
        <f ca="1">IF(AND($B184&gt;0,L$7&gt;0),INDEX(Výskyt[#Data],MATCH($B184,Výskyt[kód-P]),L$7),"")</f>
        <v/>
      </c>
      <c r="M184" s="46" t="str">
        <f ca="1">IF(AND($B184&gt;0,M$7&gt;0),INDEX(Výskyt[#Data],MATCH($B184,Výskyt[kód-P]),M$7),"")</f>
        <v/>
      </c>
      <c r="N184" s="46" t="str">
        <f ca="1">IF(AND($B184&gt;0,N$7&gt;0),INDEX(Výskyt[#Data],MATCH($B184,Výskyt[kód-P]),N$7),"")</f>
        <v/>
      </c>
      <c r="O184" s="46" t="str">
        <f ca="1">IF(AND($B184&gt;0,O$7&gt;0),INDEX(Výskyt[#Data],MATCH($B184,Výskyt[kód-P]),O$7),"")</f>
        <v/>
      </c>
      <c r="P184" s="46" t="str">
        <f ca="1">IF(AND($B184&gt;0,P$7&gt;0),INDEX(Výskyt[#Data],MATCH($B184,Výskyt[kód-P]),P$7),"")</f>
        <v/>
      </c>
      <c r="Q184" s="46" t="str">
        <f ca="1">IF(AND($B184&gt;0,Q$7&gt;0),INDEX(Výskyt[#Data],MATCH($B184,Výskyt[kód-P]),Q$7),"")</f>
        <v/>
      </c>
      <c r="R184" s="46" t="str">
        <f ca="1">IF(AND($B184&gt;0,R$7&gt;0),INDEX(Výskyt[#Data],MATCH($B184,Výskyt[kód-P]),R$7),"")</f>
        <v/>
      </c>
    </row>
    <row r="185" spans="1:18" ht="12.75" customHeight="1" x14ac:dyDescent="0.4">
      <c r="A185" s="51">
        <v>177</v>
      </c>
      <c r="B185" s="52" t="str">
        <f>IFERROR(INDEX(Výskyt[[poradie]:[kód-P]],MATCH(A185,Výskyt[poradie],0),2),"")</f>
        <v/>
      </c>
      <c r="C185" s="52" t="str">
        <f>IFERROR(INDEX(Cenník[[Kód]:[Názov]],MATCH($B185,Cenník[Kód]),2),"")</f>
        <v/>
      </c>
      <c r="D185" s="46" t="str">
        <f t="shared" ca="1" si="6"/>
        <v/>
      </c>
      <c r="E185" s="53" t="str">
        <f>IFERROR(INDEX(Cenník[[KódN]:[JC]],MATCH($B185,Cenník[KódN]),2),"")</f>
        <v/>
      </c>
      <c r="F185" s="54" t="str">
        <f t="shared" ca="1" si="7"/>
        <v/>
      </c>
      <c r="G185" s="41"/>
      <c r="H185" s="58" t="str">
        <f t="shared" si="8"/>
        <v/>
      </c>
      <c r="I185" s="46" t="str">
        <f ca="1">IF(AND($B185&gt;0,I$7&gt;0),INDEX(Výskyt[#Data],MATCH($B185,Výskyt[kód-P]),I$7),"")</f>
        <v/>
      </c>
      <c r="J185" s="46" t="str">
        <f ca="1">IF(AND($B185&gt;0,J$7&gt;0),INDEX(Výskyt[#Data],MATCH($B185,Výskyt[kód-P]),J$7),"")</f>
        <v/>
      </c>
      <c r="K185" s="46" t="str">
        <f ca="1">IF(AND($B185&gt;0,K$7&gt;0),INDEX(Výskyt[#Data],MATCH($B185,Výskyt[kód-P]),K$7),"")</f>
        <v/>
      </c>
      <c r="L185" s="46" t="str">
        <f ca="1">IF(AND($B185&gt;0,L$7&gt;0),INDEX(Výskyt[#Data],MATCH($B185,Výskyt[kód-P]),L$7),"")</f>
        <v/>
      </c>
      <c r="M185" s="46" t="str">
        <f ca="1">IF(AND($B185&gt;0,M$7&gt;0),INDEX(Výskyt[#Data],MATCH($B185,Výskyt[kód-P]),M$7),"")</f>
        <v/>
      </c>
      <c r="N185" s="46" t="str">
        <f ca="1">IF(AND($B185&gt;0,N$7&gt;0),INDEX(Výskyt[#Data],MATCH($B185,Výskyt[kód-P]),N$7),"")</f>
        <v/>
      </c>
      <c r="O185" s="46" t="str">
        <f ca="1">IF(AND($B185&gt;0,O$7&gt;0),INDEX(Výskyt[#Data],MATCH($B185,Výskyt[kód-P]),O$7),"")</f>
        <v/>
      </c>
      <c r="P185" s="46" t="str">
        <f ca="1">IF(AND($B185&gt;0,P$7&gt;0),INDEX(Výskyt[#Data],MATCH($B185,Výskyt[kód-P]),P$7),"")</f>
        <v/>
      </c>
      <c r="Q185" s="46" t="str">
        <f ca="1">IF(AND($B185&gt;0,Q$7&gt;0),INDEX(Výskyt[#Data],MATCH($B185,Výskyt[kód-P]),Q$7),"")</f>
        <v/>
      </c>
      <c r="R185" s="46" t="str">
        <f ca="1">IF(AND($B185&gt;0,R$7&gt;0),INDEX(Výskyt[#Data],MATCH($B185,Výskyt[kód-P]),R$7),"")</f>
        <v/>
      </c>
    </row>
    <row r="186" spans="1:18" ht="12.75" customHeight="1" x14ac:dyDescent="0.4">
      <c r="A186" s="51">
        <v>178</v>
      </c>
      <c r="B186" s="52" t="str">
        <f>IFERROR(INDEX(Výskyt[[poradie]:[kód-P]],MATCH(A186,Výskyt[poradie],0),2),"")</f>
        <v/>
      </c>
      <c r="C186" s="52" t="str">
        <f>IFERROR(INDEX(Cenník[[Kód]:[Názov]],MATCH($B186,Cenník[Kód]),2),"")</f>
        <v/>
      </c>
      <c r="D186" s="46" t="str">
        <f t="shared" ca="1" si="6"/>
        <v/>
      </c>
      <c r="E186" s="53" t="str">
        <f>IFERROR(INDEX(Cenník[[KódN]:[JC]],MATCH($B186,Cenník[KódN]),2),"")</f>
        <v/>
      </c>
      <c r="F186" s="54" t="str">
        <f t="shared" ca="1" si="7"/>
        <v/>
      </c>
      <c r="G186" s="41"/>
      <c r="H186" s="58" t="str">
        <f t="shared" si="8"/>
        <v/>
      </c>
      <c r="I186" s="46" t="str">
        <f ca="1">IF(AND($B186&gt;0,I$7&gt;0),INDEX(Výskyt[#Data],MATCH($B186,Výskyt[kód-P]),I$7),"")</f>
        <v/>
      </c>
      <c r="J186" s="46" t="str">
        <f ca="1">IF(AND($B186&gt;0,J$7&gt;0),INDEX(Výskyt[#Data],MATCH($B186,Výskyt[kód-P]),J$7),"")</f>
        <v/>
      </c>
      <c r="K186" s="46" t="str">
        <f ca="1">IF(AND($B186&gt;0,K$7&gt;0),INDEX(Výskyt[#Data],MATCH($B186,Výskyt[kód-P]),K$7),"")</f>
        <v/>
      </c>
      <c r="L186" s="46" t="str">
        <f ca="1">IF(AND($B186&gt;0,L$7&gt;0),INDEX(Výskyt[#Data],MATCH($B186,Výskyt[kód-P]),L$7),"")</f>
        <v/>
      </c>
      <c r="M186" s="46" t="str">
        <f ca="1">IF(AND($B186&gt;0,M$7&gt;0),INDEX(Výskyt[#Data],MATCH($B186,Výskyt[kód-P]),M$7),"")</f>
        <v/>
      </c>
      <c r="N186" s="46" t="str">
        <f ca="1">IF(AND($B186&gt;0,N$7&gt;0),INDEX(Výskyt[#Data],MATCH($B186,Výskyt[kód-P]),N$7),"")</f>
        <v/>
      </c>
      <c r="O186" s="46" t="str">
        <f ca="1">IF(AND($B186&gt;0,O$7&gt;0),INDEX(Výskyt[#Data],MATCH($B186,Výskyt[kód-P]),O$7),"")</f>
        <v/>
      </c>
      <c r="P186" s="46" t="str">
        <f ca="1">IF(AND($B186&gt;0,P$7&gt;0),INDEX(Výskyt[#Data],MATCH($B186,Výskyt[kód-P]),P$7),"")</f>
        <v/>
      </c>
      <c r="Q186" s="46" t="str">
        <f ca="1">IF(AND($B186&gt;0,Q$7&gt;0),INDEX(Výskyt[#Data],MATCH($B186,Výskyt[kód-P]),Q$7),"")</f>
        <v/>
      </c>
      <c r="R186" s="46" t="str">
        <f ca="1">IF(AND($B186&gt;0,R$7&gt;0),INDEX(Výskyt[#Data],MATCH($B186,Výskyt[kód-P]),R$7),"")</f>
        <v/>
      </c>
    </row>
    <row r="187" spans="1:18" ht="12.75" customHeight="1" x14ac:dyDescent="0.4">
      <c r="A187" s="51">
        <v>179</v>
      </c>
      <c r="B187" s="52" t="str">
        <f>IFERROR(INDEX(Výskyt[[poradie]:[kód-P]],MATCH(A187,Výskyt[poradie],0),2),"")</f>
        <v/>
      </c>
      <c r="C187" s="52" t="str">
        <f>IFERROR(INDEX(Cenník[[Kód]:[Názov]],MATCH($B187,Cenník[Kód]),2),"")</f>
        <v/>
      </c>
      <c r="D187" s="46" t="str">
        <f t="shared" ca="1" si="6"/>
        <v/>
      </c>
      <c r="E187" s="53" t="str">
        <f>IFERROR(INDEX(Cenník[[KódN]:[JC]],MATCH($B187,Cenník[KódN]),2),"")</f>
        <v/>
      </c>
      <c r="F187" s="54" t="str">
        <f t="shared" ca="1" si="7"/>
        <v/>
      </c>
      <c r="G187" s="41"/>
      <c r="H187" s="58" t="str">
        <f t="shared" si="8"/>
        <v/>
      </c>
      <c r="I187" s="46" t="str">
        <f ca="1">IF(AND($B187&gt;0,I$7&gt;0),INDEX(Výskyt[#Data],MATCH($B187,Výskyt[kód-P]),I$7),"")</f>
        <v/>
      </c>
      <c r="J187" s="46" t="str">
        <f ca="1">IF(AND($B187&gt;0,J$7&gt;0),INDEX(Výskyt[#Data],MATCH($B187,Výskyt[kód-P]),J$7),"")</f>
        <v/>
      </c>
      <c r="K187" s="46" t="str">
        <f ca="1">IF(AND($B187&gt;0,K$7&gt;0),INDEX(Výskyt[#Data],MATCH($B187,Výskyt[kód-P]),K$7),"")</f>
        <v/>
      </c>
      <c r="L187" s="46" t="str">
        <f ca="1">IF(AND($B187&gt;0,L$7&gt;0),INDEX(Výskyt[#Data],MATCH($B187,Výskyt[kód-P]),L$7),"")</f>
        <v/>
      </c>
      <c r="M187" s="46" t="str">
        <f ca="1">IF(AND($B187&gt;0,M$7&gt;0),INDEX(Výskyt[#Data],MATCH($B187,Výskyt[kód-P]),M$7),"")</f>
        <v/>
      </c>
      <c r="N187" s="46" t="str">
        <f ca="1">IF(AND($B187&gt;0,N$7&gt;0),INDEX(Výskyt[#Data],MATCH($B187,Výskyt[kód-P]),N$7),"")</f>
        <v/>
      </c>
      <c r="O187" s="46" t="str">
        <f ca="1">IF(AND($B187&gt;0,O$7&gt;0),INDEX(Výskyt[#Data],MATCH($B187,Výskyt[kód-P]),O$7),"")</f>
        <v/>
      </c>
      <c r="P187" s="46" t="str">
        <f ca="1">IF(AND($B187&gt;0,P$7&gt;0),INDEX(Výskyt[#Data],MATCH($B187,Výskyt[kód-P]),P$7),"")</f>
        <v/>
      </c>
      <c r="Q187" s="46" t="str">
        <f ca="1">IF(AND($B187&gt;0,Q$7&gt;0),INDEX(Výskyt[#Data],MATCH($B187,Výskyt[kód-P]),Q$7),"")</f>
        <v/>
      </c>
      <c r="R187" s="46" t="str">
        <f ca="1">IF(AND($B187&gt;0,R$7&gt;0),INDEX(Výskyt[#Data],MATCH($B187,Výskyt[kód-P]),R$7),"")</f>
        <v/>
      </c>
    </row>
    <row r="188" spans="1:18" ht="12.75" customHeight="1" x14ac:dyDescent="0.4">
      <c r="A188" s="51">
        <v>180</v>
      </c>
      <c r="B188" s="52" t="str">
        <f>IFERROR(INDEX(Výskyt[[poradie]:[kód-P]],MATCH(A188,Výskyt[poradie],0),2),"")</f>
        <v/>
      </c>
      <c r="C188" s="52" t="str">
        <f>IFERROR(INDEX(Cenník[[Kód]:[Názov]],MATCH($B188,Cenník[Kód]),2),"")</f>
        <v/>
      </c>
      <c r="D188" s="46" t="str">
        <f t="shared" ca="1" si="6"/>
        <v/>
      </c>
      <c r="E188" s="53" t="str">
        <f>IFERROR(INDEX(Cenník[[KódN]:[JC]],MATCH($B188,Cenník[KódN]),2),"")</f>
        <v/>
      </c>
      <c r="F188" s="54" t="str">
        <f t="shared" ca="1" si="7"/>
        <v/>
      </c>
      <c r="G188" s="41"/>
      <c r="H188" s="58" t="str">
        <f t="shared" si="8"/>
        <v/>
      </c>
      <c r="I188" s="46" t="str">
        <f ca="1">IF(AND($B188&gt;0,I$7&gt;0),INDEX(Výskyt[#Data],MATCH($B188,Výskyt[kód-P]),I$7),"")</f>
        <v/>
      </c>
      <c r="J188" s="46" t="str">
        <f ca="1">IF(AND($B188&gt;0,J$7&gt;0),INDEX(Výskyt[#Data],MATCH($B188,Výskyt[kód-P]),J$7),"")</f>
        <v/>
      </c>
      <c r="K188" s="46" t="str">
        <f ca="1">IF(AND($B188&gt;0,K$7&gt;0),INDEX(Výskyt[#Data],MATCH($B188,Výskyt[kód-P]),K$7),"")</f>
        <v/>
      </c>
      <c r="L188" s="46" t="str">
        <f ca="1">IF(AND($B188&gt;0,L$7&gt;0),INDEX(Výskyt[#Data],MATCH($B188,Výskyt[kód-P]),L$7),"")</f>
        <v/>
      </c>
      <c r="M188" s="46" t="str">
        <f ca="1">IF(AND($B188&gt;0,M$7&gt;0),INDEX(Výskyt[#Data],MATCH($B188,Výskyt[kód-P]),M$7),"")</f>
        <v/>
      </c>
      <c r="N188" s="46" t="str">
        <f ca="1">IF(AND($B188&gt;0,N$7&gt;0),INDEX(Výskyt[#Data],MATCH($B188,Výskyt[kód-P]),N$7),"")</f>
        <v/>
      </c>
      <c r="O188" s="46" t="str">
        <f ca="1">IF(AND($B188&gt;0,O$7&gt;0),INDEX(Výskyt[#Data],MATCH($B188,Výskyt[kód-P]),O$7),"")</f>
        <v/>
      </c>
      <c r="P188" s="46" t="str">
        <f ca="1">IF(AND($B188&gt;0,P$7&gt;0),INDEX(Výskyt[#Data],MATCH($B188,Výskyt[kód-P]),P$7),"")</f>
        <v/>
      </c>
      <c r="Q188" s="46" t="str">
        <f ca="1">IF(AND($B188&gt;0,Q$7&gt;0),INDEX(Výskyt[#Data],MATCH($B188,Výskyt[kód-P]),Q$7),"")</f>
        <v/>
      </c>
      <c r="R188" s="46" t="str">
        <f ca="1">IF(AND($B188&gt;0,R$7&gt;0),INDEX(Výskyt[#Data],MATCH($B188,Výskyt[kód-P]),R$7),"")</f>
        <v/>
      </c>
    </row>
    <row r="189" spans="1:18" ht="12.75" customHeight="1" x14ac:dyDescent="0.4">
      <c r="A189" s="51">
        <v>181</v>
      </c>
      <c r="B189" s="52" t="str">
        <f>IFERROR(INDEX(Výskyt[[poradie]:[kód-P]],MATCH(A189,Výskyt[poradie],0),2),"")</f>
        <v/>
      </c>
      <c r="C189" s="52" t="str">
        <f>IFERROR(INDEX(Cenník[[Kód]:[Názov]],MATCH($B189,Cenník[Kód]),2),"")</f>
        <v/>
      </c>
      <c r="D189" s="46" t="str">
        <f t="shared" ca="1" si="6"/>
        <v/>
      </c>
      <c r="E189" s="53" t="str">
        <f>IFERROR(INDEX(Cenník[[KódN]:[JC]],MATCH($B189,Cenník[KódN]),2),"")</f>
        <v/>
      </c>
      <c r="F189" s="54" t="str">
        <f t="shared" ca="1" si="7"/>
        <v/>
      </c>
      <c r="G189" s="41"/>
      <c r="H189" s="58" t="str">
        <f t="shared" si="8"/>
        <v/>
      </c>
      <c r="I189" s="46" t="str">
        <f ca="1">IF(AND($B189&gt;0,I$7&gt;0),INDEX(Výskyt[#Data],MATCH($B189,Výskyt[kód-P]),I$7),"")</f>
        <v/>
      </c>
      <c r="J189" s="46" t="str">
        <f ca="1">IF(AND($B189&gt;0,J$7&gt;0),INDEX(Výskyt[#Data],MATCH($B189,Výskyt[kód-P]),J$7),"")</f>
        <v/>
      </c>
      <c r="K189" s="46" t="str">
        <f ca="1">IF(AND($B189&gt;0,K$7&gt;0),INDEX(Výskyt[#Data],MATCH($B189,Výskyt[kód-P]),K$7),"")</f>
        <v/>
      </c>
      <c r="L189" s="46" t="str">
        <f ca="1">IF(AND($B189&gt;0,L$7&gt;0),INDEX(Výskyt[#Data],MATCH($B189,Výskyt[kód-P]),L$7),"")</f>
        <v/>
      </c>
      <c r="M189" s="46" t="str">
        <f ca="1">IF(AND($B189&gt;0,M$7&gt;0),INDEX(Výskyt[#Data],MATCH($B189,Výskyt[kód-P]),M$7),"")</f>
        <v/>
      </c>
      <c r="N189" s="46" t="str">
        <f ca="1">IF(AND($B189&gt;0,N$7&gt;0),INDEX(Výskyt[#Data],MATCH($B189,Výskyt[kód-P]),N$7),"")</f>
        <v/>
      </c>
      <c r="O189" s="46" t="str">
        <f ca="1">IF(AND($B189&gt;0,O$7&gt;0),INDEX(Výskyt[#Data],MATCH($B189,Výskyt[kód-P]),O$7),"")</f>
        <v/>
      </c>
      <c r="P189" s="46" t="str">
        <f ca="1">IF(AND($B189&gt;0,P$7&gt;0),INDEX(Výskyt[#Data],MATCH($B189,Výskyt[kód-P]),P$7),"")</f>
        <v/>
      </c>
      <c r="Q189" s="46" t="str">
        <f ca="1">IF(AND($B189&gt;0,Q$7&gt;0),INDEX(Výskyt[#Data],MATCH($B189,Výskyt[kód-P]),Q$7),"")</f>
        <v/>
      </c>
      <c r="R189" s="46" t="str">
        <f ca="1">IF(AND($B189&gt;0,R$7&gt;0),INDEX(Výskyt[#Data],MATCH($B189,Výskyt[kód-P]),R$7),"")</f>
        <v/>
      </c>
    </row>
    <row r="190" spans="1:18" ht="12.75" customHeight="1" x14ac:dyDescent="0.4">
      <c r="A190" s="51">
        <v>182</v>
      </c>
      <c r="B190" s="52" t="str">
        <f>IFERROR(INDEX(Výskyt[[poradie]:[kód-P]],MATCH(A190,Výskyt[poradie],0),2),"")</f>
        <v/>
      </c>
      <c r="C190" s="52" t="str">
        <f>IFERROR(INDEX(Cenník[[Kód]:[Názov]],MATCH($B190,Cenník[Kód]),2),"")</f>
        <v/>
      </c>
      <c r="D190" s="46" t="str">
        <f t="shared" ca="1" si="6"/>
        <v/>
      </c>
      <c r="E190" s="53" t="str">
        <f>IFERROR(INDEX(Cenník[[KódN]:[JC]],MATCH($B190,Cenník[KódN]),2),"")</f>
        <v/>
      </c>
      <c r="F190" s="54" t="str">
        <f t="shared" ca="1" si="7"/>
        <v/>
      </c>
      <c r="G190" s="41"/>
      <c r="H190" s="58" t="str">
        <f t="shared" si="8"/>
        <v/>
      </c>
      <c r="I190" s="46" t="str">
        <f ca="1">IF(AND($B190&gt;0,I$7&gt;0),INDEX(Výskyt[#Data],MATCH($B190,Výskyt[kód-P]),I$7),"")</f>
        <v/>
      </c>
      <c r="J190" s="46" t="str">
        <f ca="1">IF(AND($B190&gt;0,J$7&gt;0),INDEX(Výskyt[#Data],MATCH($B190,Výskyt[kód-P]),J$7),"")</f>
        <v/>
      </c>
      <c r="K190" s="46" t="str">
        <f ca="1">IF(AND($B190&gt;0,K$7&gt;0),INDEX(Výskyt[#Data],MATCH($B190,Výskyt[kód-P]),K$7),"")</f>
        <v/>
      </c>
      <c r="L190" s="46" t="str">
        <f ca="1">IF(AND($B190&gt;0,L$7&gt;0),INDEX(Výskyt[#Data],MATCH($B190,Výskyt[kód-P]),L$7),"")</f>
        <v/>
      </c>
      <c r="M190" s="46" t="str">
        <f ca="1">IF(AND($B190&gt;0,M$7&gt;0),INDEX(Výskyt[#Data],MATCH($B190,Výskyt[kód-P]),M$7),"")</f>
        <v/>
      </c>
      <c r="N190" s="46" t="str">
        <f ca="1">IF(AND($B190&gt;0,N$7&gt;0),INDEX(Výskyt[#Data],MATCH($B190,Výskyt[kód-P]),N$7),"")</f>
        <v/>
      </c>
      <c r="O190" s="46" t="str">
        <f ca="1">IF(AND($B190&gt;0,O$7&gt;0),INDEX(Výskyt[#Data],MATCH($B190,Výskyt[kód-P]),O$7),"")</f>
        <v/>
      </c>
      <c r="P190" s="46" t="str">
        <f ca="1">IF(AND($B190&gt;0,P$7&gt;0),INDEX(Výskyt[#Data],MATCH($B190,Výskyt[kód-P]),P$7),"")</f>
        <v/>
      </c>
      <c r="Q190" s="46" t="str">
        <f ca="1">IF(AND($B190&gt;0,Q$7&gt;0),INDEX(Výskyt[#Data],MATCH($B190,Výskyt[kód-P]),Q$7),"")</f>
        <v/>
      </c>
      <c r="R190" s="46" t="str">
        <f ca="1">IF(AND($B190&gt;0,R$7&gt;0),INDEX(Výskyt[#Data],MATCH($B190,Výskyt[kód-P]),R$7),"")</f>
        <v/>
      </c>
    </row>
    <row r="191" spans="1:18" ht="12.75" customHeight="1" x14ac:dyDescent="0.4">
      <c r="A191" s="51">
        <v>183</v>
      </c>
      <c r="B191" s="52" t="str">
        <f>IFERROR(INDEX(Výskyt[[poradie]:[kód-P]],MATCH(A191,Výskyt[poradie],0),2),"")</f>
        <v/>
      </c>
      <c r="C191" s="52" t="str">
        <f>IFERROR(INDEX(Cenník[[Kód]:[Názov]],MATCH($B191,Cenník[Kód]),2),"")</f>
        <v/>
      </c>
      <c r="D191" s="46" t="str">
        <f t="shared" ca="1" si="6"/>
        <v/>
      </c>
      <c r="E191" s="53" t="str">
        <f>IFERROR(INDEX(Cenník[[KódN]:[JC]],MATCH($B191,Cenník[KódN]),2),"")</f>
        <v/>
      </c>
      <c r="F191" s="54" t="str">
        <f t="shared" ca="1" si="7"/>
        <v/>
      </c>
      <c r="G191" s="41"/>
      <c r="H191" s="58" t="str">
        <f t="shared" si="8"/>
        <v/>
      </c>
      <c r="I191" s="46" t="str">
        <f ca="1">IF(AND($B191&gt;0,I$7&gt;0),INDEX(Výskyt[#Data],MATCH($B191,Výskyt[kód-P]),I$7),"")</f>
        <v/>
      </c>
      <c r="J191" s="46" t="str">
        <f ca="1">IF(AND($B191&gt;0,J$7&gt;0),INDEX(Výskyt[#Data],MATCH($B191,Výskyt[kód-P]),J$7),"")</f>
        <v/>
      </c>
      <c r="K191" s="46" t="str">
        <f ca="1">IF(AND($B191&gt;0,K$7&gt;0),INDEX(Výskyt[#Data],MATCH($B191,Výskyt[kód-P]),K$7),"")</f>
        <v/>
      </c>
      <c r="L191" s="46" t="str">
        <f ca="1">IF(AND($B191&gt;0,L$7&gt;0),INDEX(Výskyt[#Data],MATCH($B191,Výskyt[kód-P]),L$7),"")</f>
        <v/>
      </c>
      <c r="M191" s="46" t="str">
        <f ca="1">IF(AND($B191&gt;0,M$7&gt;0),INDEX(Výskyt[#Data],MATCH($B191,Výskyt[kód-P]),M$7),"")</f>
        <v/>
      </c>
      <c r="N191" s="46" t="str">
        <f ca="1">IF(AND($B191&gt;0,N$7&gt;0),INDEX(Výskyt[#Data],MATCH($B191,Výskyt[kód-P]),N$7),"")</f>
        <v/>
      </c>
      <c r="O191" s="46" t="str">
        <f ca="1">IF(AND($B191&gt;0,O$7&gt;0),INDEX(Výskyt[#Data],MATCH($B191,Výskyt[kód-P]),O$7),"")</f>
        <v/>
      </c>
      <c r="P191" s="46" t="str">
        <f ca="1">IF(AND($B191&gt;0,P$7&gt;0),INDEX(Výskyt[#Data],MATCH($B191,Výskyt[kód-P]),P$7),"")</f>
        <v/>
      </c>
      <c r="Q191" s="46" t="str">
        <f ca="1">IF(AND($B191&gt;0,Q$7&gt;0),INDEX(Výskyt[#Data],MATCH($B191,Výskyt[kód-P]),Q$7),"")</f>
        <v/>
      </c>
      <c r="R191" s="46" t="str">
        <f ca="1">IF(AND($B191&gt;0,R$7&gt;0),INDEX(Výskyt[#Data],MATCH($B191,Výskyt[kód-P]),R$7),"")</f>
        <v/>
      </c>
    </row>
    <row r="192" spans="1:18" ht="12.75" customHeight="1" x14ac:dyDescent="0.4">
      <c r="A192" s="51">
        <v>184</v>
      </c>
      <c r="B192" s="52" t="str">
        <f>IFERROR(INDEX(Výskyt[[poradie]:[kód-P]],MATCH(A192,Výskyt[poradie],0),2),"")</f>
        <v/>
      </c>
      <c r="C192" s="52" t="str">
        <f>IFERROR(INDEX(Cenník[[Kód]:[Názov]],MATCH($B192,Cenník[Kód]),2),"")</f>
        <v/>
      </c>
      <c r="D192" s="46" t="str">
        <f t="shared" ca="1" si="6"/>
        <v/>
      </c>
      <c r="E192" s="53" t="str">
        <f>IFERROR(INDEX(Cenník[[KódN]:[JC]],MATCH($B192,Cenník[KódN]),2),"")</f>
        <v/>
      </c>
      <c r="F192" s="54" t="str">
        <f t="shared" ca="1" si="7"/>
        <v/>
      </c>
      <c r="G192" s="41"/>
      <c r="H192" s="58" t="str">
        <f t="shared" si="8"/>
        <v/>
      </c>
      <c r="I192" s="46" t="str">
        <f ca="1">IF(AND($B192&gt;0,I$7&gt;0),INDEX(Výskyt[#Data],MATCH($B192,Výskyt[kód-P]),I$7),"")</f>
        <v/>
      </c>
      <c r="J192" s="46" t="str">
        <f ca="1">IF(AND($B192&gt;0,J$7&gt;0),INDEX(Výskyt[#Data],MATCH($B192,Výskyt[kód-P]),J$7),"")</f>
        <v/>
      </c>
      <c r="K192" s="46" t="str">
        <f ca="1">IF(AND($B192&gt;0,K$7&gt;0),INDEX(Výskyt[#Data],MATCH($B192,Výskyt[kód-P]),K$7),"")</f>
        <v/>
      </c>
      <c r="L192" s="46" t="str">
        <f ca="1">IF(AND($B192&gt;0,L$7&gt;0),INDEX(Výskyt[#Data],MATCH($B192,Výskyt[kód-P]),L$7),"")</f>
        <v/>
      </c>
      <c r="M192" s="46" t="str">
        <f ca="1">IF(AND($B192&gt;0,M$7&gt;0),INDEX(Výskyt[#Data],MATCH($B192,Výskyt[kód-P]),M$7),"")</f>
        <v/>
      </c>
      <c r="N192" s="46" t="str">
        <f ca="1">IF(AND($B192&gt;0,N$7&gt;0),INDEX(Výskyt[#Data],MATCH($B192,Výskyt[kód-P]),N$7),"")</f>
        <v/>
      </c>
      <c r="O192" s="46" t="str">
        <f ca="1">IF(AND($B192&gt;0,O$7&gt;0),INDEX(Výskyt[#Data],MATCH($B192,Výskyt[kód-P]),O$7),"")</f>
        <v/>
      </c>
      <c r="P192" s="46" t="str">
        <f ca="1">IF(AND($B192&gt;0,P$7&gt;0),INDEX(Výskyt[#Data],MATCH($B192,Výskyt[kód-P]),P$7),"")</f>
        <v/>
      </c>
      <c r="Q192" s="46" t="str">
        <f ca="1">IF(AND($B192&gt;0,Q$7&gt;0),INDEX(Výskyt[#Data],MATCH($B192,Výskyt[kód-P]),Q$7),"")</f>
        <v/>
      </c>
      <c r="R192" s="46" t="str">
        <f ca="1">IF(AND($B192&gt;0,R$7&gt;0),INDEX(Výskyt[#Data],MATCH($B192,Výskyt[kód-P]),R$7),"")</f>
        <v/>
      </c>
    </row>
    <row r="193" spans="1:18" ht="12.75" customHeight="1" x14ac:dyDescent="0.4">
      <c r="A193" s="51">
        <v>185</v>
      </c>
      <c r="B193" s="52" t="str">
        <f>IFERROR(INDEX(Výskyt[[poradie]:[kód-P]],MATCH(A193,Výskyt[poradie],0),2),"")</f>
        <v/>
      </c>
      <c r="C193" s="52" t="str">
        <f>IFERROR(INDEX(Cenník[[Kód]:[Názov]],MATCH($B193,Cenník[Kód]),2),"")</f>
        <v/>
      </c>
      <c r="D193" s="46" t="str">
        <f t="shared" ca="1" si="6"/>
        <v/>
      </c>
      <c r="E193" s="53" t="str">
        <f>IFERROR(INDEX(Cenník[[KódN]:[JC]],MATCH($B193,Cenník[KódN]),2),"")</f>
        <v/>
      </c>
      <c r="F193" s="54" t="str">
        <f t="shared" ca="1" si="7"/>
        <v/>
      </c>
      <c r="G193" s="41"/>
      <c r="H193" s="58" t="str">
        <f t="shared" si="8"/>
        <v/>
      </c>
      <c r="I193" s="46" t="str">
        <f ca="1">IF(AND($B193&gt;0,I$7&gt;0),INDEX(Výskyt[#Data],MATCH($B193,Výskyt[kód-P]),I$7),"")</f>
        <v/>
      </c>
      <c r="J193" s="46" t="str">
        <f ca="1">IF(AND($B193&gt;0,J$7&gt;0),INDEX(Výskyt[#Data],MATCH($B193,Výskyt[kód-P]),J$7),"")</f>
        <v/>
      </c>
      <c r="K193" s="46" t="str">
        <f ca="1">IF(AND($B193&gt;0,K$7&gt;0),INDEX(Výskyt[#Data],MATCH($B193,Výskyt[kód-P]),K$7),"")</f>
        <v/>
      </c>
      <c r="L193" s="46" t="str">
        <f ca="1">IF(AND($B193&gt;0,L$7&gt;0),INDEX(Výskyt[#Data],MATCH($B193,Výskyt[kód-P]),L$7),"")</f>
        <v/>
      </c>
      <c r="M193" s="46" t="str">
        <f ca="1">IF(AND($B193&gt;0,M$7&gt;0),INDEX(Výskyt[#Data],MATCH($B193,Výskyt[kód-P]),M$7),"")</f>
        <v/>
      </c>
      <c r="N193" s="46" t="str">
        <f ca="1">IF(AND($B193&gt;0,N$7&gt;0),INDEX(Výskyt[#Data],MATCH($B193,Výskyt[kód-P]),N$7),"")</f>
        <v/>
      </c>
      <c r="O193" s="46" t="str">
        <f ca="1">IF(AND($B193&gt;0,O$7&gt;0),INDEX(Výskyt[#Data],MATCH($B193,Výskyt[kód-P]),O$7),"")</f>
        <v/>
      </c>
      <c r="P193" s="46" t="str">
        <f ca="1">IF(AND($B193&gt;0,P$7&gt;0),INDEX(Výskyt[#Data],MATCH($B193,Výskyt[kód-P]),P$7),"")</f>
        <v/>
      </c>
      <c r="Q193" s="46" t="str">
        <f ca="1">IF(AND($B193&gt;0,Q$7&gt;0),INDEX(Výskyt[#Data],MATCH($B193,Výskyt[kód-P]),Q$7),"")</f>
        <v/>
      </c>
      <c r="R193" s="46" t="str">
        <f ca="1">IF(AND($B193&gt;0,R$7&gt;0),INDEX(Výskyt[#Data],MATCH($B193,Výskyt[kód-P]),R$7),"")</f>
        <v/>
      </c>
    </row>
    <row r="194" spans="1:18" ht="12.75" customHeight="1" x14ac:dyDescent="0.4">
      <c r="A194" s="51">
        <v>186</v>
      </c>
      <c r="B194" s="52" t="str">
        <f>IFERROR(INDEX(Výskyt[[poradie]:[kód-P]],MATCH(A194,Výskyt[poradie],0),2),"")</f>
        <v/>
      </c>
      <c r="C194" s="52" t="str">
        <f>IFERROR(INDEX(Cenník[[Kód]:[Názov]],MATCH($B194,Cenník[Kód]),2),"")</f>
        <v/>
      </c>
      <c r="D194" s="46" t="str">
        <f t="shared" ca="1" si="6"/>
        <v/>
      </c>
      <c r="E194" s="53" t="str">
        <f>IFERROR(INDEX(Cenník[[KódN]:[JC]],MATCH($B194,Cenník[KódN]),2),"")</f>
        <v/>
      </c>
      <c r="F194" s="54" t="str">
        <f t="shared" ca="1" si="7"/>
        <v/>
      </c>
      <c r="G194" s="41"/>
      <c r="H194" s="58" t="str">
        <f t="shared" si="8"/>
        <v/>
      </c>
      <c r="I194" s="46" t="str">
        <f ca="1">IF(AND($B194&gt;0,I$7&gt;0),INDEX(Výskyt[#Data],MATCH($B194,Výskyt[kód-P]),I$7),"")</f>
        <v/>
      </c>
      <c r="J194" s="46" t="str">
        <f ca="1">IF(AND($B194&gt;0,J$7&gt;0),INDEX(Výskyt[#Data],MATCH($B194,Výskyt[kód-P]),J$7),"")</f>
        <v/>
      </c>
      <c r="K194" s="46" t="str">
        <f ca="1">IF(AND($B194&gt;0,K$7&gt;0),INDEX(Výskyt[#Data],MATCH($B194,Výskyt[kód-P]),K$7),"")</f>
        <v/>
      </c>
      <c r="L194" s="46" t="str">
        <f ca="1">IF(AND($B194&gt;0,L$7&gt;0),INDEX(Výskyt[#Data],MATCH($B194,Výskyt[kód-P]),L$7),"")</f>
        <v/>
      </c>
      <c r="M194" s="46" t="str">
        <f ca="1">IF(AND($B194&gt;0,M$7&gt;0),INDEX(Výskyt[#Data],MATCH($B194,Výskyt[kód-P]),M$7),"")</f>
        <v/>
      </c>
      <c r="N194" s="46" t="str">
        <f ca="1">IF(AND($B194&gt;0,N$7&gt;0),INDEX(Výskyt[#Data],MATCH($B194,Výskyt[kód-P]),N$7),"")</f>
        <v/>
      </c>
      <c r="O194" s="46" t="str">
        <f ca="1">IF(AND($B194&gt;0,O$7&gt;0),INDEX(Výskyt[#Data],MATCH($B194,Výskyt[kód-P]),O$7),"")</f>
        <v/>
      </c>
      <c r="P194" s="46" t="str">
        <f ca="1">IF(AND($B194&gt;0,P$7&gt;0),INDEX(Výskyt[#Data],MATCH($B194,Výskyt[kód-P]),P$7),"")</f>
        <v/>
      </c>
      <c r="Q194" s="46" t="str">
        <f ca="1">IF(AND($B194&gt;0,Q$7&gt;0),INDEX(Výskyt[#Data],MATCH($B194,Výskyt[kód-P]),Q$7),"")</f>
        <v/>
      </c>
      <c r="R194" s="46" t="str">
        <f ca="1">IF(AND($B194&gt;0,R$7&gt;0),INDEX(Výskyt[#Data],MATCH($B194,Výskyt[kód-P]),R$7),"")</f>
        <v/>
      </c>
    </row>
    <row r="195" spans="1:18" ht="12.75" customHeight="1" x14ac:dyDescent="0.4">
      <c r="A195" s="51">
        <v>187</v>
      </c>
      <c r="B195" s="52" t="str">
        <f>IFERROR(INDEX(Výskyt[[poradie]:[kód-P]],MATCH(A195,Výskyt[poradie],0),2),"")</f>
        <v/>
      </c>
      <c r="C195" s="52" t="str">
        <f>IFERROR(INDEX(Cenník[[Kód]:[Názov]],MATCH($B195,Cenník[Kód]),2),"")</f>
        <v/>
      </c>
      <c r="D195" s="46" t="str">
        <f t="shared" ca="1" si="6"/>
        <v/>
      </c>
      <c r="E195" s="53" t="str">
        <f>IFERROR(INDEX(Cenník[[KódN]:[JC]],MATCH($B195,Cenník[KódN]),2),"")</f>
        <v/>
      </c>
      <c r="F195" s="54" t="str">
        <f t="shared" ca="1" si="7"/>
        <v/>
      </c>
      <c r="G195" s="41"/>
      <c r="H195" s="58" t="str">
        <f t="shared" si="8"/>
        <v/>
      </c>
      <c r="I195" s="46" t="str">
        <f ca="1">IF(AND($B195&gt;0,I$7&gt;0),INDEX(Výskyt[#Data],MATCH($B195,Výskyt[kód-P]),I$7),"")</f>
        <v/>
      </c>
      <c r="J195" s="46" t="str">
        <f ca="1">IF(AND($B195&gt;0,J$7&gt;0),INDEX(Výskyt[#Data],MATCH($B195,Výskyt[kód-P]),J$7),"")</f>
        <v/>
      </c>
      <c r="K195" s="46" t="str">
        <f ca="1">IF(AND($B195&gt;0,K$7&gt;0),INDEX(Výskyt[#Data],MATCH($B195,Výskyt[kód-P]),K$7),"")</f>
        <v/>
      </c>
      <c r="L195" s="46" t="str">
        <f ca="1">IF(AND($B195&gt;0,L$7&gt;0),INDEX(Výskyt[#Data],MATCH($B195,Výskyt[kód-P]),L$7),"")</f>
        <v/>
      </c>
      <c r="M195" s="46" t="str">
        <f ca="1">IF(AND($B195&gt;0,M$7&gt;0),INDEX(Výskyt[#Data],MATCH($B195,Výskyt[kód-P]),M$7),"")</f>
        <v/>
      </c>
      <c r="N195" s="46" t="str">
        <f ca="1">IF(AND($B195&gt;0,N$7&gt;0),INDEX(Výskyt[#Data],MATCH($B195,Výskyt[kód-P]),N$7),"")</f>
        <v/>
      </c>
      <c r="O195" s="46" t="str">
        <f ca="1">IF(AND($B195&gt;0,O$7&gt;0),INDEX(Výskyt[#Data],MATCH($B195,Výskyt[kód-P]),O$7),"")</f>
        <v/>
      </c>
      <c r="P195" s="46" t="str">
        <f ca="1">IF(AND($B195&gt;0,P$7&gt;0),INDEX(Výskyt[#Data],MATCH($B195,Výskyt[kód-P]),P$7),"")</f>
        <v/>
      </c>
      <c r="Q195" s="46" t="str">
        <f ca="1">IF(AND($B195&gt;0,Q$7&gt;0),INDEX(Výskyt[#Data],MATCH($B195,Výskyt[kód-P]),Q$7),"")</f>
        <v/>
      </c>
      <c r="R195" s="46" t="str">
        <f ca="1">IF(AND($B195&gt;0,R$7&gt;0),INDEX(Výskyt[#Data],MATCH($B195,Výskyt[kód-P]),R$7),"")</f>
        <v/>
      </c>
    </row>
    <row r="196" spans="1:18" ht="12.75" customHeight="1" x14ac:dyDescent="0.4">
      <c r="A196" s="51">
        <v>188</v>
      </c>
      <c r="B196" s="52" t="str">
        <f>IFERROR(INDEX(Výskyt[[poradie]:[kód-P]],MATCH(A196,Výskyt[poradie],0),2),"")</f>
        <v/>
      </c>
      <c r="C196" s="52" t="str">
        <f>IFERROR(INDEX(Cenník[[Kód]:[Názov]],MATCH($B196,Cenník[Kód]),2),"")</f>
        <v/>
      </c>
      <c r="D196" s="46" t="str">
        <f t="shared" ca="1" si="6"/>
        <v/>
      </c>
      <c r="E196" s="53" t="str">
        <f>IFERROR(INDEX(Cenník[[KódN]:[JC]],MATCH($B196,Cenník[KódN]),2),"")</f>
        <v/>
      </c>
      <c r="F196" s="54" t="str">
        <f t="shared" ca="1" si="7"/>
        <v/>
      </c>
      <c r="G196" s="41"/>
      <c r="H196" s="58" t="str">
        <f t="shared" si="8"/>
        <v/>
      </c>
      <c r="I196" s="46" t="str">
        <f ca="1">IF(AND($B196&gt;0,I$7&gt;0),INDEX(Výskyt[#Data],MATCH($B196,Výskyt[kód-P]),I$7),"")</f>
        <v/>
      </c>
      <c r="J196" s="46" t="str">
        <f ca="1">IF(AND($B196&gt;0,J$7&gt;0),INDEX(Výskyt[#Data],MATCH($B196,Výskyt[kód-P]),J$7),"")</f>
        <v/>
      </c>
      <c r="K196" s="46" t="str">
        <f ca="1">IF(AND($B196&gt;0,K$7&gt;0),INDEX(Výskyt[#Data],MATCH($B196,Výskyt[kód-P]),K$7),"")</f>
        <v/>
      </c>
      <c r="L196" s="46" t="str">
        <f ca="1">IF(AND($B196&gt;0,L$7&gt;0),INDEX(Výskyt[#Data],MATCH($B196,Výskyt[kód-P]),L$7),"")</f>
        <v/>
      </c>
      <c r="M196" s="46" t="str">
        <f ca="1">IF(AND($B196&gt;0,M$7&gt;0),INDEX(Výskyt[#Data],MATCH($B196,Výskyt[kód-P]),M$7),"")</f>
        <v/>
      </c>
      <c r="N196" s="46" t="str">
        <f ca="1">IF(AND($B196&gt;0,N$7&gt;0),INDEX(Výskyt[#Data],MATCH($B196,Výskyt[kód-P]),N$7),"")</f>
        <v/>
      </c>
      <c r="O196" s="46" t="str">
        <f ca="1">IF(AND($B196&gt;0,O$7&gt;0),INDEX(Výskyt[#Data],MATCH($B196,Výskyt[kód-P]),O$7),"")</f>
        <v/>
      </c>
      <c r="P196" s="46" t="str">
        <f ca="1">IF(AND($B196&gt;0,P$7&gt;0),INDEX(Výskyt[#Data],MATCH($B196,Výskyt[kód-P]),P$7),"")</f>
        <v/>
      </c>
      <c r="Q196" s="46" t="str">
        <f ca="1">IF(AND($B196&gt;0,Q$7&gt;0),INDEX(Výskyt[#Data],MATCH($B196,Výskyt[kód-P]),Q$7),"")</f>
        <v/>
      </c>
      <c r="R196" s="46" t="str">
        <f ca="1">IF(AND($B196&gt;0,R$7&gt;0),INDEX(Výskyt[#Data],MATCH($B196,Výskyt[kód-P]),R$7),"")</f>
        <v/>
      </c>
    </row>
    <row r="197" spans="1:18" ht="12.75" customHeight="1" x14ac:dyDescent="0.4">
      <c r="A197" s="51">
        <v>189</v>
      </c>
      <c r="B197" s="52" t="str">
        <f>IFERROR(INDEX(Výskyt[[poradie]:[kód-P]],MATCH(A197,Výskyt[poradie],0),2),"")</f>
        <v/>
      </c>
      <c r="C197" s="52" t="str">
        <f>IFERROR(INDEX(Cenník[[Kód]:[Názov]],MATCH($B197,Cenník[Kód]),2),"")</f>
        <v/>
      </c>
      <c r="D197" s="46" t="str">
        <f t="shared" ca="1" si="6"/>
        <v/>
      </c>
      <c r="E197" s="53" t="str">
        <f>IFERROR(INDEX(Cenník[[KódN]:[JC]],MATCH($B197,Cenník[KódN]),2),"")</f>
        <v/>
      </c>
      <c r="F197" s="54" t="str">
        <f t="shared" ca="1" si="7"/>
        <v/>
      </c>
      <c r="G197" s="41"/>
      <c r="H197" s="58" t="str">
        <f t="shared" si="8"/>
        <v/>
      </c>
      <c r="I197" s="46" t="str">
        <f ca="1">IF(AND($B197&gt;0,I$7&gt;0),INDEX(Výskyt[#Data],MATCH($B197,Výskyt[kód-P]),I$7),"")</f>
        <v/>
      </c>
      <c r="J197" s="46" t="str">
        <f ca="1">IF(AND($B197&gt;0,J$7&gt;0),INDEX(Výskyt[#Data],MATCH($B197,Výskyt[kód-P]),J$7),"")</f>
        <v/>
      </c>
      <c r="K197" s="46" t="str">
        <f ca="1">IF(AND($B197&gt;0,K$7&gt;0),INDEX(Výskyt[#Data],MATCH($B197,Výskyt[kód-P]),K$7),"")</f>
        <v/>
      </c>
      <c r="L197" s="46" t="str">
        <f ca="1">IF(AND($B197&gt;0,L$7&gt;0),INDEX(Výskyt[#Data],MATCH($B197,Výskyt[kód-P]),L$7),"")</f>
        <v/>
      </c>
      <c r="M197" s="46" t="str">
        <f ca="1">IF(AND($B197&gt;0,M$7&gt;0),INDEX(Výskyt[#Data],MATCH($B197,Výskyt[kód-P]),M$7),"")</f>
        <v/>
      </c>
      <c r="N197" s="46" t="str">
        <f ca="1">IF(AND($B197&gt;0,N$7&gt;0),INDEX(Výskyt[#Data],MATCH($B197,Výskyt[kód-P]),N$7),"")</f>
        <v/>
      </c>
      <c r="O197" s="46" t="str">
        <f ca="1">IF(AND($B197&gt;0,O$7&gt;0),INDEX(Výskyt[#Data],MATCH($B197,Výskyt[kód-P]),O$7),"")</f>
        <v/>
      </c>
      <c r="P197" s="46" t="str">
        <f ca="1">IF(AND($B197&gt;0,P$7&gt;0),INDEX(Výskyt[#Data],MATCH($B197,Výskyt[kód-P]),P$7),"")</f>
        <v/>
      </c>
      <c r="Q197" s="46" t="str">
        <f ca="1">IF(AND($B197&gt;0,Q$7&gt;0),INDEX(Výskyt[#Data],MATCH($B197,Výskyt[kód-P]),Q$7),"")</f>
        <v/>
      </c>
      <c r="R197" s="46" t="str">
        <f ca="1">IF(AND($B197&gt;0,R$7&gt;0),INDEX(Výskyt[#Data],MATCH($B197,Výskyt[kód-P]),R$7),"")</f>
        <v/>
      </c>
    </row>
    <row r="198" spans="1:18" ht="12.75" customHeight="1" x14ac:dyDescent="0.4">
      <c r="A198" s="51">
        <v>190</v>
      </c>
      <c r="B198" s="52" t="str">
        <f>IFERROR(INDEX(Výskyt[[poradie]:[kód-P]],MATCH(A198,Výskyt[poradie],0),2),"")</f>
        <v/>
      </c>
      <c r="C198" s="52" t="str">
        <f>IFERROR(INDEX(Cenník[[Kód]:[Názov]],MATCH($B198,Cenník[Kód]),2),"")</f>
        <v/>
      </c>
      <c r="D198" s="46" t="str">
        <f t="shared" ca="1" si="6"/>
        <v/>
      </c>
      <c r="E198" s="53" t="str">
        <f>IFERROR(INDEX(Cenník[[KódN]:[JC]],MATCH($B198,Cenník[KódN]),2),"")</f>
        <v/>
      </c>
      <c r="F198" s="54" t="str">
        <f t="shared" ca="1" si="7"/>
        <v/>
      </c>
      <c r="G198" s="41"/>
      <c r="H198" s="58" t="str">
        <f t="shared" si="8"/>
        <v/>
      </c>
      <c r="I198" s="46" t="str">
        <f ca="1">IF(AND($B198&gt;0,I$7&gt;0),INDEX(Výskyt[#Data],MATCH($B198,Výskyt[kód-P]),I$7),"")</f>
        <v/>
      </c>
      <c r="J198" s="46" t="str">
        <f ca="1">IF(AND($B198&gt;0,J$7&gt;0),INDEX(Výskyt[#Data],MATCH($B198,Výskyt[kód-P]),J$7),"")</f>
        <v/>
      </c>
      <c r="K198" s="46" t="str">
        <f ca="1">IF(AND($B198&gt;0,K$7&gt;0),INDEX(Výskyt[#Data],MATCH($B198,Výskyt[kód-P]),K$7),"")</f>
        <v/>
      </c>
      <c r="L198" s="46" t="str">
        <f ca="1">IF(AND($B198&gt;0,L$7&gt;0),INDEX(Výskyt[#Data],MATCH($B198,Výskyt[kód-P]),L$7),"")</f>
        <v/>
      </c>
      <c r="M198" s="46" t="str">
        <f ca="1">IF(AND($B198&gt;0,M$7&gt;0),INDEX(Výskyt[#Data],MATCH($B198,Výskyt[kód-P]),M$7),"")</f>
        <v/>
      </c>
      <c r="N198" s="46" t="str">
        <f ca="1">IF(AND($B198&gt;0,N$7&gt;0),INDEX(Výskyt[#Data],MATCH($B198,Výskyt[kód-P]),N$7),"")</f>
        <v/>
      </c>
      <c r="O198" s="46" t="str">
        <f ca="1">IF(AND($B198&gt;0,O$7&gt;0),INDEX(Výskyt[#Data],MATCH($B198,Výskyt[kód-P]),O$7),"")</f>
        <v/>
      </c>
      <c r="P198" s="46" t="str">
        <f ca="1">IF(AND($B198&gt;0,P$7&gt;0),INDEX(Výskyt[#Data],MATCH($B198,Výskyt[kód-P]),P$7),"")</f>
        <v/>
      </c>
      <c r="Q198" s="46" t="str">
        <f ca="1">IF(AND($B198&gt;0,Q$7&gt;0),INDEX(Výskyt[#Data],MATCH($B198,Výskyt[kód-P]),Q$7),"")</f>
        <v/>
      </c>
      <c r="R198" s="46" t="str">
        <f ca="1">IF(AND($B198&gt;0,R$7&gt;0),INDEX(Výskyt[#Data],MATCH($B198,Výskyt[kód-P]),R$7),"")</f>
        <v/>
      </c>
    </row>
    <row r="199" spans="1:18" ht="12.75" customHeight="1" x14ac:dyDescent="0.4">
      <c r="A199" s="51">
        <v>191</v>
      </c>
      <c r="B199" s="52" t="str">
        <f>IFERROR(INDEX(Výskyt[[poradie]:[kód-P]],MATCH(A199,Výskyt[poradie],0),2),"")</f>
        <v/>
      </c>
      <c r="C199" s="52" t="str">
        <f>IFERROR(INDEX(Cenník[[Kód]:[Názov]],MATCH($B199,Cenník[Kód]),2),"")</f>
        <v/>
      </c>
      <c r="D199" s="46" t="str">
        <f t="shared" ca="1" si="6"/>
        <v/>
      </c>
      <c r="E199" s="53" t="str">
        <f>IFERROR(INDEX(Cenník[[KódN]:[JC]],MATCH($B199,Cenník[KódN]),2),"")</f>
        <v/>
      </c>
      <c r="F199" s="54" t="str">
        <f t="shared" ca="1" si="7"/>
        <v/>
      </c>
      <c r="G199" s="41"/>
      <c r="H199" s="58" t="str">
        <f t="shared" si="8"/>
        <v/>
      </c>
      <c r="I199" s="46" t="str">
        <f ca="1">IF(AND($B199&gt;0,I$7&gt;0),INDEX(Výskyt[#Data],MATCH($B199,Výskyt[kód-P]),I$7),"")</f>
        <v/>
      </c>
      <c r="J199" s="46" t="str">
        <f ca="1">IF(AND($B199&gt;0,J$7&gt;0),INDEX(Výskyt[#Data],MATCH($B199,Výskyt[kód-P]),J$7),"")</f>
        <v/>
      </c>
      <c r="K199" s="46" t="str">
        <f ca="1">IF(AND($B199&gt;0,K$7&gt;0),INDEX(Výskyt[#Data],MATCH($B199,Výskyt[kód-P]),K$7),"")</f>
        <v/>
      </c>
      <c r="L199" s="46" t="str">
        <f ca="1">IF(AND($B199&gt;0,L$7&gt;0),INDEX(Výskyt[#Data],MATCH($B199,Výskyt[kód-P]),L$7),"")</f>
        <v/>
      </c>
      <c r="M199" s="46" t="str">
        <f ca="1">IF(AND($B199&gt;0,M$7&gt;0),INDEX(Výskyt[#Data],MATCH($B199,Výskyt[kód-P]),M$7),"")</f>
        <v/>
      </c>
      <c r="N199" s="46" t="str">
        <f ca="1">IF(AND($B199&gt;0,N$7&gt;0),INDEX(Výskyt[#Data],MATCH($B199,Výskyt[kód-P]),N$7),"")</f>
        <v/>
      </c>
      <c r="O199" s="46" t="str">
        <f ca="1">IF(AND($B199&gt;0,O$7&gt;0),INDEX(Výskyt[#Data],MATCH($B199,Výskyt[kód-P]),O$7),"")</f>
        <v/>
      </c>
      <c r="P199" s="46" t="str">
        <f ca="1">IF(AND($B199&gt;0,P$7&gt;0),INDEX(Výskyt[#Data],MATCH($B199,Výskyt[kód-P]),P$7),"")</f>
        <v/>
      </c>
      <c r="Q199" s="46" t="str">
        <f ca="1">IF(AND($B199&gt;0,Q$7&gt;0),INDEX(Výskyt[#Data],MATCH($B199,Výskyt[kód-P]),Q$7),"")</f>
        <v/>
      </c>
      <c r="R199" s="46" t="str">
        <f ca="1">IF(AND($B199&gt;0,R$7&gt;0),INDEX(Výskyt[#Data],MATCH($B199,Výskyt[kód-P]),R$7),"")</f>
        <v/>
      </c>
    </row>
    <row r="200" spans="1:18" ht="12.75" customHeight="1" x14ac:dyDescent="0.4">
      <c r="A200" s="51">
        <v>192</v>
      </c>
      <c r="B200" s="52" t="str">
        <f>IFERROR(INDEX(Výskyt[[poradie]:[kód-P]],MATCH(A200,Výskyt[poradie],0),2),"")</f>
        <v/>
      </c>
      <c r="C200" s="52" t="str">
        <f>IFERROR(INDEX(Cenník[[Kód]:[Názov]],MATCH($B200,Cenník[Kód]),2),"")</f>
        <v/>
      </c>
      <c r="D200" s="46" t="str">
        <f t="shared" ca="1" si="6"/>
        <v/>
      </c>
      <c r="E200" s="53" t="str">
        <f>IFERROR(INDEX(Cenník[[KódN]:[JC]],MATCH($B200,Cenník[KódN]),2),"")</f>
        <v/>
      </c>
      <c r="F200" s="54" t="str">
        <f t="shared" ca="1" si="7"/>
        <v/>
      </c>
      <c r="G200" s="41"/>
      <c r="H200" s="58" t="str">
        <f t="shared" si="8"/>
        <v/>
      </c>
      <c r="I200" s="46" t="str">
        <f ca="1">IF(AND($B200&gt;0,I$7&gt;0),INDEX(Výskyt[#Data],MATCH($B200,Výskyt[kód-P]),I$7),"")</f>
        <v/>
      </c>
      <c r="J200" s="46" t="str">
        <f ca="1">IF(AND($B200&gt;0,J$7&gt;0),INDEX(Výskyt[#Data],MATCH($B200,Výskyt[kód-P]),J$7),"")</f>
        <v/>
      </c>
      <c r="K200" s="46" t="str">
        <f ca="1">IF(AND($B200&gt;0,K$7&gt;0),INDEX(Výskyt[#Data],MATCH($B200,Výskyt[kód-P]),K$7),"")</f>
        <v/>
      </c>
      <c r="L200" s="46" t="str">
        <f ca="1">IF(AND($B200&gt;0,L$7&gt;0),INDEX(Výskyt[#Data],MATCH($B200,Výskyt[kód-P]),L$7),"")</f>
        <v/>
      </c>
      <c r="M200" s="46" t="str">
        <f ca="1">IF(AND($B200&gt;0,M$7&gt;0),INDEX(Výskyt[#Data],MATCH($B200,Výskyt[kód-P]),M$7),"")</f>
        <v/>
      </c>
      <c r="N200" s="46" t="str">
        <f ca="1">IF(AND($B200&gt;0,N$7&gt;0),INDEX(Výskyt[#Data],MATCH($B200,Výskyt[kód-P]),N$7),"")</f>
        <v/>
      </c>
      <c r="O200" s="46" t="str">
        <f ca="1">IF(AND($B200&gt;0,O$7&gt;0),INDEX(Výskyt[#Data],MATCH($B200,Výskyt[kód-P]),O$7),"")</f>
        <v/>
      </c>
      <c r="P200" s="46" t="str">
        <f ca="1">IF(AND($B200&gt;0,P$7&gt;0),INDEX(Výskyt[#Data],MATCH($B200,Výskyt[kód-P]),P$7),"")</f>
        <v/>
      </c>
      <c r="Q200" s="46" t="str">
        <f ca="1">IF(AND($B200&gt;0,Q$7&gt;0),INDEX(Výskyt[#Data],MATCH($B200,Výskyt[kód-P]),Q$7),"")</f>
        <v/>
      </c>
      <c r="R200" s="46" t="str">
        <f ca="1">IF(AND($B200&gt;0,R$7&gt;0),INDEX(Výskyt[#Data],MATCH($B200,Výskyt[kód-P]),R$7),"")</f>
        <v/>
      </c>
    </row>
    <row r="201" spans="1:18" ht="12.75" customHeight="1" x14ac:dyDescent="0.4">
      <c r="A201" s="51">
        <v>193</v>
      </c>
      <c r="B201" s="52" t="str">
        <f>IFERROR(INDEX(Výskyt[[poradie]:[kód-P]],MATCH(A201,Výskyt[poradie],0),2),"")</f>
        <v/>
      </c>
      <c r="C201" s="52" t="str">
        <f>IFERROR(INDEX(Cenník[[Kód]:[Názov]],MATCH($B201,Cenník[Kód]),2),"")</f>
        <v/>
      </c>
      <c r="D201" s="46" t="str">
        <f t="shared" ca="1" si="6"/>
        <v/>
      </c>
      <c r="E201" s="53" t="str">
        <f>IFERROR(INDEX(Cenník[[KódN]:[JC]],MATCH($B201,Cenník[KódN]),2),"")</f>
        <v/>
      </c>
      <c r="F201" s="54" t="str">
        <f t="shared" ca="1" si="7"/>
        <v/>
      </c>
      <c r="G201" s="41"/>
      <c r="H201" s="58" t="str">
        <f t="shared" si="8"/>
        <v/>
      </c>
      <c r="I201" s="46" t="str">
        <f ca="1">IF(AND($B201&gt;0,I$7&gt;0),INDEX(Výskyt[#Data],MATCH($B201,Výskyt[kód-P]),I$7),"")</f>
        <v/>
      </c>
      <c r="J201" s="46" t="str">
        <f ca="1">IF(AND($B201&gt;0,J$7&gt;0),INDEX(Výskyt[#Data],MATCH($B201,Výskyt[kód-P]),J$7),"")</f>
        <v/>
      </c>
      <c r="K201" s="46" t="str">
        <f ca="1">IF(AND($B201&gt;0,K$7&gt;0),INDEX(Výskyt[#Data],MATCH($B201,Výskyt[kód-P]),K$7),"")</f>
        <v/>
      </c>
      <c r="L201" s="46" t="str">
        <f ca="1">IF(AND($B201&gt;0,L$7&gt;0),INDEX(Výskyt[#Data],MATCH($B201,Výskyt[kód-P]),L$7),"")</f>
        <v/>
      </c>
      <c r="M201" s="46" t="str">
        <f ca="1">IF(AND($B201&gt;0,M$7&gt;0),INDEX(Výskyt[#Data],MATCH($B201,Výskyt[kód-P]),M$7),"")</f>
        <v/>
      </c>
      <c r="N201" s="46" t="str">
        <f ca="1">IF(AND($B201&gt;0,N$7&gt;0),INDEX(Výskyt[#Data],MATCH($B201,Výskyt[kód-P]),N$7),"")</f>
        <v/>
      </c>
      <c r="O201" s="46" t="str">
        <f ca="1">IF(AND($B201&gt;0,O$7&gt;0),INDEX(Výskyt[#Data],MATCH($B201,Výskyt[kód-P]),O$7),"")</f>
        <v/>
      </c>
      <c r="P201" s="46" t="str">
        <f ca="1">IF(AND($B201&gt;0,P$7&gt;0),INDEX(Výskyt[#Data],MATCH($B201,Výskyt[kód-P]),P$7),"")</f>
        <v/>
      </c>
      <c r="Q201" s="46" t="str">
        <f ca="1">IF(AND($B201&gt;0,Q$7&gt;0),INDEX(Výskyt[#Data],MATCH($B201,Výskyt[kód-P]),Q$7),"")</f>
        <v/>
      </c>
      <c r="R201" s="46" t="str">
        <f ca="1">IF(AND($B201&gt;0,R$7&gt;0),INDEX(Výskyt[#Data],MATCH($B201,Výskyt[kód-P]),R$7),"")</f>
        <v/>
      </c>
    </row>
    <row r="202" spans="1:18" ht="12.75" customHeight="1" x14ac:dyDescent="0.4">
      <c r="A202" s="51">
        <v>194</v>
      </c>
      <c r="B202" s="52" t="str">
        <f>IFERROR(INDEX(Výskyt[[poradie]:[kód-P]],MATCH(A202,Výskyt[poradie],0),2),"")</f>
        <v/>
      </c>
      <c r="C202" s="52" t="str">
        <f>IFERROR(INDEX(Cenník[[Kód]:[Názov]],MATCH($B202,Cenník[Kód]),2),"")</f>
        <v/>
      </c>
      <c r="D202" s="46" t="str">
        <f t="shared" ref="D202:D265" ca="1" si="9">IF(SUM(I202:R202)&lt;&gt;0,SUM(I202:R202),"")</f>
        <v/>
      </c>
      <c r="E202" s="53" t="str">
        <f>IFERROR(INDEX(Cenník[[KódN]:[JC]],MATCH($B202,Cenník[KódN]),2),"")</f>
        <v/>
      </c>
      <c r="F202" s="54" t="str">
        <f t="shared" ref="F202:F265" ca="1" si="10">IFERROR(D202*E202,"")</f>
        <v/>
      </c>
      <c r="G202" s="41"/>
      <c r="H202" s="58" t="str">
        <f t="shared" ref="H202:H265" si="11">IF(B202&gt;0,C202,"")</f>
        <v/>
      </c>
      <c r="I202" s="46" t="str">
        <f ca="1">IF(AND($B202&gt;0,I$7&gt;0),INDEX(Výskyt[#Data],MATCH($B202,Výskyt[kód-P]),I$7),"")</f>
        <v/>
      </c>
      <c r="J202" s="46" t="str">
        <f ca="1">IF(AND($B202&gt;0,J$7&gt;0),INDEX(Výskyt[#Data],MATCH($B202,Výskyt[kód-P]),J$7),"")</f>
        <v/>
      </c>
      <c r="K202" s="46" t="str">
        <f ca="1">IF(AND($B202&gt;0,K$7&gt;0),INDEX(Výskyt[#Data],MATCH($B202,Výskyt[kód-P]),K$7),"")</f>
        <v/>
      </c>
      <c r="L202" s="46" t="str">
        <f ca="1">IF(AND($B202&gt;0,L$7&gt;0),INDEX(Výskyt[#Data],MATCH($B202,Výskyt[kód-P]),L$7),"")</f>
        <v/>
      </c>
      <c r="M202" s="46" t="str">
        <f ca="1">IF(AND($B202&gt;0,M$7&gt;0),INDEX(Výskyt[#Data],MATCH($B202,Výskyt[kód-P]),M$7),"")</f>
        <v/>
      </c>
      <c r="N202" s="46" t="str">
        <f ca="1">IF(AND($B202&gt;0,N$7&gt;0),INDEX(Výskyt[#Data],MATCH($B202,Výskyt[kód-P]),N$7),"")</f>
        <v/>
      </c>
      <c r="O202" s="46" t="str">
        <f ca="1">IF(AND($B202&gt;0,O$7&gt;0),INDEX(Výskyt[#Data],MATCH($B202,Výskyt[kód-P]),O$7),"")</f>
        <v/>
      </c>
      <c r="P202" s="46" t="str">
        <f ca="1">IF(AND($B202&gt;0,P$7&gt;0),INDEX(Výskyt[#Data],MATCH($B202,Výskyt[kód-P]),P$7),"")</f>
        <v/>
      </c>
      <c r="Q202" s="46" t="str">
        <f ca="1">IF(AND($B202&gt;0,Q$7&gt;0),INDEX(Výskyt[#Data],MATCH($B202,Výskyt[kód-P]),Q$7),"")</f>
        <v/>
      </c>
      <c r="R202" s="46" t="str">
        <f ca="1">IF(AND($B202&gt;0,R$7&gt;0),INDEX(Výskyt[#Data],MATCH($B202,Výskyt[kód-P]),R$7),"")</f>
        <v/>
      </c>
    </row>
    <row r="203" spans="1:18" ht="12.75" customHeight="1" x14ac:dyDescent="0.4">
      <c r="A203" s="51">
        <v>195</v>
      </c>
      <c r="B203" s="52" t="str">
        <f>IFERROR(INDEX(Výskyt[[poradie]:[kód-P]],MATCH(A203,Výskyt[poradie],0),2),"")</f>
        <v/>
      </c>
      <c r="C203" s="52" t="str">
        <f>IFERROR(INDEX(Cenník[[Kód]:[Názov]],MATCH($B203,Cenník[Kód]),2),"")</f>
        <v/>
      </c>
      <c r="D203" s="46" t="str">
        <f t="shared" ca="1" si="9"/>
        <v/>
      </c>
      <c r="E203" s="53" t="str">
        <f>IFERROR(INDEX(Cenník[[KódN]:[JC]],MATCH($B203,Cenník[KódN]),2),"")</f>
        <v/>
      </c>
      <c r="F203" s="54" t="str">
        <f t="shared" ca="1" si="10"/>
        <v/>
      </c>
      <c r="G203" s="41"/>
      <c r="H203" s="58" t="str">
        <f t="shared" si="11"/>
        <v/>
      </c>
      <c r="I203" s="46" t="str">
        <f ca="1">IF(AND($B203&gt;0,I$7&gt;0),INDEX(Výskyt[#Data],MATCH($B203,Výskyt[kód-P]),I$7),"")</f>
        <v/>
      </c>
      <c r="J203" s="46" t="str">
        <f ca="1">IF(AND($B203&gt;0,J$7&gt;0),INDEX(Výskyt[#Data],MATCH($B203,Výskyt[kód-P]),J$7),"")</f>
        <v/>
      </c>
      <c r="K203" s="46" t="str">
        <f ca="1">IF(AND($B203&gt;0,K$7&gt;0),INDEX(Výskyt[#Data],MATCH($B203,Výskyt[kód-P]),K$7),"")</f>
        <v/>
      </c>
      <c r="L203" s="46" t="str">
        <f ca="1">IF(AND($B203&gt;0,L$7&gt;0),INDEX(Výskyt[#Data],MATCH($B203,Výskyt[kód-P]),L$7),"")</f>
        <v/>
      </c>
      <c r="M203" s="46" t="str">
        <f ca="1">IF(AND($B203&gt;0,M$7&gt;0),INDEX(Výskyt[#Data],MATCH($B203,Výskyt[kód-P]),M$7),"")</f>
        <v/>
      </c>
      <c r="N203" s="46" t="str">
        <f ca="1">IF(AND($B203&gt;0,N$7&gt;0),INDEX(Výskyt[#Data],MATCH($B203,Výskyt[kód-P]),N$7),"")</f>
        <v/>
      </c>
      <c r="O203" s="46" t="str">
        <f ca="1">IF(AND($B203&gt;0,O$7&gt;0),INDEX(Výskyt[#Data],MATCH($B203,Výskyt[kód-P]),O$7),"")</f>
        <v/>
      </c>
      <c r="P203" s="46" t="str">
        <f ca="1">IF(AND($B203&gt;0,P$7&gt;0),INDEX(Výskyt[#Data],MATCH($B203,Výskyt[kód-P]),P$7),"")</f>
        <v/>
      </c>
      <c r="Q203" s="46" t="str">
        <f ca="1">IF(AND($B203&gt;0,Q$7&gt;0),INDEX(Výskyt[#Data],MATCH($B203,Výskyt[kód-P]),Q$7),"")</f>
        <v/>
      </c>
      <c r="R203" s="46" t="str">
        <f ca="1">IF(AND($B203&gt;0,R$7&gt;0),INDEX(Výskyt[#Data],MATCH($B203,Výskyt[kód-P]),R$7),"")</f>
        <v/>
      </c>
    </row>
    <row r="204" spans="1:18" ht="12.75" customHeight="1" x14ac:dyDescent="0.4">
      <c r="A204" s="51">
        <v>196</v>
      </c>
      <c r="B204" s="52" t="str">
        <f>IFERROR(INDEX(Výskyt[[poradie]:[kód-P]],MATCH(A204,Výskyt[poradie],0),2),"")</f>
        <v/>
      </c>
      <c r="C204" s="52" t="str">
        <f>IFERROR(INDEX(Cenník[[Kód]:[Názov]],MATCH($B204,Cenník[Kód]),2),"")</f>
        <v/>
      </c>
      <c r="D204" s="46" t="str">
        <f t="shared" ca="1" si="9"/>
        <v/>
      </c>
      <c r="E204" s="53" t="str">
        <f>IFERROR(INDEX(Cenník[[KódN]:[JC]],MATCH($B204,Cenník[KódN]),2),"")</f>
        <v/>
      </c>
      <c r="F204" s="54" t="str">
        <f t="shared" ca="1" si="10"/>
        <v/>
      </c>
      <c r="G204" s="41"/>
      <c r="H204" s="58" t="str">
        <f t="shared" si="11"/>
        <v/>
      </c>
      <c r="I204" s="46" t="str">
        <f ca="1">IF(AND($B204&gt;0,I$7&gt;0),INDEX(Výskyt[#Data],MATCH($B204,Výskyt[kód-P]),I$7),"")</f>
        <v/>
      </c>
      <c r="J204" s="46" t="str">
        <f ca="1">IF(AND($B204&gt;0,J$7&gt;0),INDEX(Výskyt[#Data],MATCH($B204,Výskyt[kód-P]),J$7),"")</f>
        <v/>
      </c>
      <c r="K204" s="46" t="str">
        <f ca="1">IF(AND($B204&gt;0,K$7&gt;0),INDEX(Výskyt[#Data],MATCH($B204,Výskyt[kód-P]),K$7),"")</f>
        <v/>
      </c>
      <c r="L204" s="46" t="str">
        <f ca="1">IF(AND($B204&gt;0,L$7&gt;0),INDEX(Výskyt[#Data],MATCH($B204,Výskyt[kód-P]),L$7),"")</f>
        <v/>
      </c>
      <c r="M204" s="46" t="str">
        <f ca="1">IF(AND($B204&gt;0,M$7&gt;0),INDEX(Výskyt[#Data],MATCH($B204,Výskyt[kód-P]),M$7),"")</f>
        <v/>
      </c>
      <c r="N204" s="46" t="str">
        <f ca="1">IF(AND($B204&gt;0,N$7&gt;0),INDEX(Výskyt[#Data],MATCH($B204,Výskyt[kód-P]),N$7),"")</f>
        <v/>
      </c>
      <c r="O204" s="46" t="str">
        <f ca="1">IF(AND($B204&gt;0,O$7&gt;0),INDEX(Výskyt[#Data],MATCH($B204,Výskyt[kód-P]),O$7),"")</f>
        <v/>
      </c>
      <c r="P204" s="46" t="str">
        <f ca="1">IF(AND($B204&gt;0,P$7&gt;0),INDEX(Výskyt[#Data],MATCH($B204,Výskyt[kód-P]),P$7),"")</f>
        <v/>
      </c>
      <c r="Q204" s="46" t="str">
        <f ca="1">IF(AND($B204&gt;0,Q$7&gt;0),INDEX(Výskyt[#Data],MATCH($B204,Výskyt[kód-P]),Q$7),"")</f>
        <v/>
      </c>
      <c r="R204" s="46" t="str">
        <f ca="1">IF(AND($B204&gt;0,R$7&gt;0),INDEX(Výskyt[#Data],MATCH($B204,Výskyt[kód-P]),R$7),"")</f>
        <v/>
      </c>
    </row>
    <row r="205" spans="1:18" ht="12.75" customHeight="1" x14ac:dyDescent="0.4">
      <c r="A205" s="51">
        <v>197</v>
      </c>
      <c r="B205" s="52" t="str">
        <f>IFERROR(INDEX(Výskyt[[poradie]:[kód-P]],MATCH(A205,Výskyt[poradie],0),2),"")</f>
        <v/>
      </c>
      <c r="C205" s="52" t="str">
        <f>IFERROR(INDEX(Cenník[[Kód]:[Názov]],MATCH($B205,Cenník[Kód]),2),"")</f>
        <v/>
      </c>
      <c r="D205" s="46" t="str">
        <f t="shared" ca="1" si="9"/>
        <v/>
      </c>
      <c r="E205" s="53" t="str">
        <f>IFERROR(INDEX(Cenník[[KódN]:[JC]],MATCH($B205,Cenník[KódN]),2),"")</f>
        <v/>
      </c>
      <c r="F205" s="54" t="str">
        <f t="shared" ca="1" si="10"/>
        <v/>
      </c>
      <c r="G205" s="41"/>
      <c r="H205" s="58" t="str">
        <f t="shared" si="11"/>
        <v/>
      </c>
      <c r="I205" s="46" t="str">
        <f ca="1">IF(AND($B205&gt;0,I$7&gt;0),INDEX(Výskyt[#Data],MATCH($B205,Výskyt[kód-P]),I$7),"")</f>
        <v/>
      </c>
      <c r="J205" s="46" t="str">
        <f ca="1">IF(AND($B205&gt;0,J$7&gt;0),INDEX(Výskyt[#Data],MATCH($B205,Výskyt[kód-P]),J$7),"")</f>
        <v/>
      </c>
      <c r="K205" s="46" t="str">
        <f ca="1">IF(AND($B205&gt;0,K$7&gt;0),INDEX(Výskyt[#Data],MATCH($B205,Výskyt[kód-P]),K$7),"")</f>
        <v/>
      </c>
      <c r="L205" s="46" t="str">
        <f ca="1">IF(AND($B205&gt;0,L$7&gt;0),INDEX(Výskyt[#Data],MATCH($B205,Výskyt[kód-P]),L$7),"")</f>
        <v/>
      </c>
      <c r="M205" s="46" t="str">
        <f ca="1">IF(AND($B205&gt;0,M$7&gt;0),INDEX(Výskyt[#Data],MATCH($B205,Výskyt[kód-P]),M$7),"")</f>
        <v/>
      </c>
      <c r="N205" s="46" t="str">
        <f ca="1">IF(AND($B205&gt;0,N$7&gt;0),INDEX(Výskyt[#Data],MATCH($B205,Výskyt[kód-P]),N$7),"")</f>
        <v/>
      </c>
      <c r="O205" s="46" t="str">
        <f ca="1">IF(AND($B205&gt;0,O$7&gt;0),INDEX(Výskyt[#Data],MATCH($B205,Výskyt[kód-P]),O$7),"")</f>
        <v/>
      </c>
      <c r="P205" s="46" t="str">
        <f ca="1">IF(AND($B205&gt;0,P$7&gt;0),INDEX(Výskyt[#Data],MATCH($B205,Výskyt[kód-P]),P$7),"")</f>
        <v/>
      </c>
      <c r="Q205" s="46" t="str">
        <f ca="1">IF(AND($B205&gt;0,Q$7&gt;0),INDEX(Výskyt[#Data],MATCH($B205,Výskyt[kód-P]),Q$7),"")</f>
        <v/>
      </c>
      <c r="R205" s="46" t="str">
        <f ca="1">IF(AND($B205&gt;0,R$7&gt;0),INDEX(Výskyt[#Data],MATCH($B205,Výskyt[kód-P]),R$7),"")</f>
        <v/>
      </c>
    </row>
    <row r="206" spans="1:18" ht="12.75" customHeight="1" x14ac:dyDescent="0.4">
      <c r="A206" s="51">
        <v>198</v>
      </c>
      <c r="B206" s="52" t="str">
        <f>IFERROR(INDEX(Výskyt[[poradie]:[kód-P]],MATCH(A206,Výskyt[poradie],0),2),"")</f>
        <v/>
      </c>
      <c r="C206" s="52" t="str">
        <f>IFERROR(INDEX(Cenník[[Kód]:[Názov]],MATCH($B206,Cenník[Kód]),2),"")</f>
        <v/>
      </c>
      <c r="D206" s="46" t="str">
        <f t="shared" ca="1" si="9"/>
        <v/>
      </c>
      <c r="E206" s="53" t="str">
        <f>IFERROR(INDEX(Cenník[[KódN]:[JC]],MATCH($B206,Cenník[KódN]),2),"")</f>
        <v/>
      </c>
      <c r="F206" s="54" t="str">
        <f t="shared" ca="1" si="10"/>
        <v/>
      </c>
      <c r="G206" s="41"/>
      <c r="H206" s="58" t="str">
        <f t="shared" si="11"/>
        <v/>
      </c>
      <c r="I206" s="46" t="str">
        <f ca="1">IF(AND($B206&gt;0,I$7&gt;0),INDEX(Výskyt[#Data],MATCH($B206,Výskyt[kód-P]),I$7),"")</f>
        <v/>
      </c>
      <c r="J206" s="46" t="str">
        <f ca="1">IF(AND($B206&gt;0,J$7&gt;0),INDEX(Výskyt[#Data],MATCH($B206,Výskyt[kód-P]),J$7),"")</f>
        <v/>
      </c>
      <c r="K206" s="46" t="str">
        <f ca="1">IF(AND($B206&gt;0,K$7&gt;0),INDEX(Výskyt[#Data],MATCH($B206,Výskyt[kód-P]),K$7),"")</f>
        <v/>
      </c>
      <c r="L206" s="46" t="str">
        <f ca="1">IF(AND($B206&gt;0,L$7&gt;0),INDEX(Výskyt[#Data],MATCH($B206,Výskyt[kód-P]),L$7),"")</f>
        <v/>
      </c>
      <c r="M206" s="46" t="str">
        <f ca="1">IF(AND($B206&gt;0,M$7&gt;0),INDEX(Výskyt[#Data],MATCH($B206,Výskyt[kód-P]),M$7),"")</f>
        <v/>
      </c>
      <c r="N206" s="46" t="str">
        <f ca="1">IF(AND($B206&gt;0,N$7&gt;0),INDEX(Výskyt[#Data],MATCH($B206,Výskyt[kód-P]),N$7),"")</f>
        <v/>
      </c>
      <c r="O206" s="46" t="str">
        <f ca="1">IF(AND($B206&gt;0,O$7&gt;0),INDEX(Výskyt[#Data],MATCH($B206,Výskyt[kód-P]),O$7),"")</f>
        <v/>
      </c>
      <c r="P206" s="46" t="str">
        <f ca="1">IF(AND($B206&gt;0,P$7&gt;0),INDEX(Výskyt[#Data],MATCH($B206,Výskyt[kód-P]),P$7),"")</f>
        <v/>
      </c>
      <c r="Q206" s="46" t="str">
        <f ca="1">IF(AND($B206&gt;0,Q$7&gt;0),INDEX(Výskyt[#Data],MATCH($B206,Výskyt[kód-P]),Q$7),"")</f>
        <v/>
      </c>
      <c r="R206" s="46" t="str">
        <f ca="1">IF(AND($B206&gt;0,R$7&gt;0),INDEX(Výskyt[#Data],MATCH($B206,Výskyt[kód-P]),R$7),"")</f>
        <v/>
      </c>
    </row>
    <row r="207" spans="1:18" ht="12.75" customHeight="1" x14ac:dyDescent="0.4">
      <c r="A207" s="51">
        <v>199</v>
      </c>
      <c r="B207" s="52" t="str">
        <f>IFERROR(INDEX(Výskyt[[poradie]:[kód-P]],MATCH(A207,Výskyt[poradie],0),2),"")</f>
        <v/>
      </c>
      <c r="C207" s="52" t="str">
        <f>IFERROR(INDEX(Cenník[[Kód]:[Názov]],MATCH($B207,Cenník[Kód]),2),"")</f>
        <v/>
      </c>
      <c r="D207" s="46" t="str">
        <f t="shared" ca="1" si="9"/>
        <v/>
      </c>
      <c r="E207" s="53" t="str">
        <f>IFERROR(INDEX(Cenník[[KódN]:[JC]],MATCH($B207,Cenník[KódN]),2),"")</f>
        <v/>
      </c>
      <c r="F207" s="54" t="str">
        <f t="shared" ca="1" si="10"/>
        <v/>
      </c>
      <c r="G207" s="41"/>
      <c r="H207" s="58" t="str">
        <f t="shared" si="11"/>
        <v/>
      </c>
      <c r="I207" s="46" t="str">
        <f ca="1">IF(AND($B207&gt;0,I$7&gt;0),INDEX(Výskyt[#Data],MATCH($B207,Výskyt[kód-P]),I$7),"")</f>
        <v/>
      </c>
      <c r="J207" s="46" t="str">
        <f ca="1">IF(AND($B207&gt;0,J$7&gt;0),INDEX(Výskyt[#Data],MATCH($B207,Výskyt[kód-P]),J$7),"")</f>
        <v/>
      </c>
      <c r="K207" s="46" t="str">
        <f ca="1">IF(AND($B207&gt;0,K$7&gt;0),INDEX(Výskyt[#Data],MATCH($B207,Výskyt[kód-P]),K$7),"")</f>
        <v/>
      </c>
      <c r="L207" s="46" t="str">
        <f ca="1">IF(AND($B207&gt;0,L$7&gt;0),INDEX(Výskyt[#Data],MATCH($B207,Výskyt[kód-P]),L$7),"")</f>
        <v/>
      </c>
      <c r="M207" s="46" t="str">
        <f ca="1">IF(AND($B207&gt;0,M$7&gt;0),INDEX(Výskyt[#Data],MATCH($B207,Výskyt[kód-P]),M$7),"")</f>
        <v/>
      </c>
      <c r="N207" s="46" t="str">
        <f ca="1">IF(AND($B207&gt;0,N$7&gt;0),INDEX(Výskyt[#Data],MATCH($B207,Výskyt[kód-P]),N$7),"")</f>
        <v/>
      </c>
      <c r="O207" s="46" t="str">
        <f ca="1">IF(AND($B207&gt;0,O$7&gt;0),INDEX(Výskyt[#Data],MATCH($B207,Výskyt[kód-P]),O$7),"")</f>
        <v/>
      </c>
      <c r="P207" s="46" t="str">
        <f ca="1">IF(AND($B207&gt;0,P$7&gt;0),INDEX(Výskyt[#Data],MATCH($B207,Výskyt[kód-P]),P$7),"")</f>
        <v/>
      </c>
      <c r="Q207" s="46" t="str">
        <f ca="1">IF(AND($B207&gt;0,Q$7&gt;0),INDEX(Výskyt[#Data],MATCH($B207,Výskyt[kód-P]),Q$7),"")</f>
        <v/>
      </c>
      <c r="R207" s="46" t="str">
        <f ca="1">IF(AND($B207&gt;0,R$7&gt;0),INDEX(Výskyt[#Data],MATCH($B207,Výskyt[kód-P]),R$7),"")</f>
        <v/>
      </c>
    </row>
    <row r="208" spans="1:18" ht="12.75" customHeight="1" x14ac:dyDescent="0.4">
      <c r="A208" s="51">
        <v>200</v>
      </c>
      <c r="B208" s="52" t="str">
        <f>IFERROR(INDEX(Výskyt[[poradie]:[kód-P]],MATCH(A208,Výskyt[poradie],0),2),"")</f>
        <v/>
      </c>
      <c r="C208" s="52" t="str">
        <f>IFERROR(INDEX(Cenník[[Kód]:[Názov]],MATCH($B208,Cenník[Kód]),2),"")</f>
        <v/>
      </c>
      <c r="D208" s="46" t="str">
        <f t="shared" ca="1" si="9"/>
        <v/>
      </c>
      <c r="E208" s="53" t="str">
        <f>IFERROR(INDEX(Cenník[[KódN]:[JC]],MATCH($B208,Cenník[KódN]),2),"")</f>
        <v/>
      </c>
      <c r="F208" s="54" t="str">
        <f t="shared" ca="1" si="10"/>
        <v/>
      </c>
      <c r="G208" s="41"/>
      <c r="H208" s="58" t="str">
        <f t="shared" si="11"/>
        <v/>
      </c>
      <c r="I208" s="46" t="str">
        <f ca="1">IF(AND($B208&gt;0,I$7&gt;0),INDEX(Výskyt[#Data],MATCH($B208,Výskyt[kód-P]),I$7),"")</f>
        <v/>
      </c>
      <c r="J208" s="46" t="str">
        <f ca="1">IF(AND($B208&gt;0,J$7&gt;0),INDEX(Výskyt[#Data],MATCH($B208,Výskyt[kód-P]),J$7),"")</f>
        <v/>
      </c>
      <c r="K208" s="46" t="str">
        <f ca="1">IF(AND($B208&gt;0,K$7&gt;0),INDEX(Výskyt[#Data],MATCH($B208,Výskyt[kód-P]),K$7),"")</f>
        <v/>
      </c>
      <c r="L208" s="46" t="str">
        <f ca="1">IF(AND($B208&gt;0,L$7&gt;0),INDEX(Výskyt[#Data],MATCH($B208,Výskyt[kód-P]),L$7),"")</f>
        <v/>
      </c>
      <c r="M208" s="46" t="str">
        <f ca="1">IF(AND($B208&gt;0,M$7&gt;0),INDEX(Výskyt[#Data],MATCH($B208,Výskyt[kód-P]),M$7),"")</f>
        <v/>
      </c>
      <c r="N208" s="46" t="str">
        <f ca="1">IF(AND($B208&gt;0,N$7&gt;0),INDEX(Výskyt[#Data],MATCH($B208,Výskyt[kód-P]),N$7),"")</f>
        <v/>
      </c>
      <c r="O208" s="46" t="str">
        <f ca="1">IF(AND($B208&gt;0,O$7&gt;0),INDEX(Výskyt[#Data],MATCH($B208,Výskyt[kód-P]),O$7),"")</f>
        <v/>
      </c>
      <c r="P208" s="46" t="str">
        <f ca="1">IF(AND($B208&gt;0,P$7&gt;0),INDEX(Výskyt[#Data],MATCH($B208,Výskyt[kód-P]),P$7),"")</f>
        <v/>
      </c>
      <c r="Q208" s="46" t="str">
        <f ca="1">IF(AND($B208&gt;0,Q$7&gt;0),INDEX(Výskyt[#Data],MATCH($B208,Výskyt[kód-P]),Q$7),"")</f>
        <v/>
      </c>
      <c r="R208" s="46" t="str">
        <f ca="1">IF(AND($B208&gt;0,R$7&gt;0),INDEX(Výskyt[#Data],MATCH($B208,Výskyt[kód-P]),R$7),"")</f>
        <v/>
      </c>
    </row>
    <row r="209" spans="1:18" ht="12.75" customHeight="1" x14ac:dyDescent="0.4">
      <c r="A209" s="51">
        <v>201</v>
      </c>
      <c r="B209" s="52" t="str">
        <f>IFERROR(INDEX(Výskyt[[poradie]:[kód-P]],MATCH(A209,Výskyt[poradie],0),2),"")</f>
        <v/>
      </c>
      <c r="C209" s="52" t="str">
        <f>IFERROR(INDEX(Cenník[[Kód]:[Názov]],MATCH($B209,Cenník[Kód]),2),"")</f>
        <v/>
      </c>
      <c r="D209" s="46" t="str">
        <f t="shared" ca="1" si="9"/>
        <v/>
      </c>
      <c r="E209" s="53" t="str">
        <f>IFERROR(INDEX(Cenník[[KódN]:[JC]],MATCH($B209,Cenník[KódN]),2),"")</f>
        <v/>
      </c>
      <c r="F209" s="54" t="str">
        <f t="shared" ca="1" si="10"/>
        <v/>
      </c>
      <c r="G209" s="41"/>
      <c r="H209" s="58" t="str">
        <f t="shared" si="11"/>
        <v/>
      </c>
      <c r="I209" s="46" t="str">
        <f ca="1">IF(AND($B209&gt;0,I$7&gt;0),INDEX(Výskyt[#Data],MATCH($B209,Výskyt[kód-P]),I$7),"")</f>
        <v/>
      </c>
      <c r="J209" s="46" t="str">
        <f ca="1">IF(AND($B209&gt;0,J$7&gt;0),INDEX(Výskyt[#Data],MATCH($B209,Výskyt[kód-P]),J$7),"")</f>
        <v/>
      </c>
      <c r="K209" s="46" t="str">
        <f ca="1">IF(AND($B209&gt;0,K$7&gt;0),INDEX(Výskyt[#Data],MATCH($B209,Výskyt[kód-P]),K$7),"")</f>
        <v/>
      </c>
      <c r="L209" s="46" t="str">
        <f ca="1">IF(AND($B209&gt;0,L$7&gt;0),INDEX(Výskyt[#Data],MATCH($B209,Výskyt[kód-P]),L$7),"")</f>
        <v/>
      </c>
      <c r="M209" s="46" t="str">
        <f ca="1">IF(AND($B209&gt;0,M$7&gt;0),INDEX(Výskyt[#Data],MATCH($B209,Výskyt[kód-P]),M$7),"")</f>
        <v/>
      </c>
      <c r="N209" s="46" t="str">
        <f ca="1">IF(AND($B209&gt;0,N$7&gt;0),INDEX(Výskyt[#Data],MATCH($B209,Výskyt[kód-P]),N$7),"")</f>
        <v/>
      </c>
      <c r="O209" s="46" t="str">
        <f ca="1">IF(AND($B209&gt;0,O$7&gt;0),INDEX(Výskyt[#Data],MATCH($B209,Výskyt[kód-P]),O$7),"")</f>
        <v/>
      </c>
      <c r="P209" s="46" t="str">
        <f ca="1">IF(AND($B209&gt;0,P$7&gt;0),INDEX(Výskyt[#Data],MATCH($B209,Výskyt[kód-P]),P$7),"")</f>
        <v/>
      </c>
      <c r="Q209" s="46" t="str">
        <f ca="1">IF(AND($B209&gt;0,Q$7&gt;0),INDEX(Výskyt[#Data],MATCH($B209,Výskyt[kód-P]),Q$7),"")</f>
        <v/>
      </c>
      <c r="R209" s="46" t="str">
        <f ca="1">IF(AND($B209&gt;0,R$7&gt;0),INDEX(Výskyt[#Data],MATCH($B209,Výskyt[kód-P]),R$7),"")</f>
        <v/>
      </c>
    </row>
    <row r="210" spans="1:18" ht="12.75" customHeight="1" x14ac:dyDescent="0.4">
      <c r="A210" s="51">
        <v>202</v>
      </c>
      <c r="B210" s="52" t="str">
        <f>IFERROR(INDEX(Výskyt[[poradie]:[kód-P]],MATCH(A210,Výskyt[poradie],0),2),"")</f>
        <v/>
      </c>
      <c r="C210" s="52" t="str">
        <f>IFERROR(INDEX(Cenník[[Kód]:[Názov]],MATCH($B210,Cenník[Kód]),2),"")</f>
        <v/>
      </c>
      <c r="D210" s="46" t="str">
        <f t="shared" ca="1" si="9"/>
        <v/>
      </c>
      <c r="E210" s="53" t="str">
        <f>IFERROR(INDEX(Cenník[[KódN]:[JC]],MATCH($B210,Cenník[KódN]),2),"")</f>
        <v/>
      </c>
      <c r="F210" s="54" t="str">
        <f t="shared" ca="1" si="10"/>
        <v/>
      </c>
      <c r="G210" s="41"/>
      <c r="H210" s="58" t="str">
        <f t="shared" si="11"/>
        <v/>
      </c>
      <c r="I210" s="46" t="str">
        <f ca="1">IF(AND($B210&gt;0,I$7&gt;0),INDEX(Výskyt[#Data],MATCH($B210,Výskyt[kód-P]),I$7),"")</f>
        <v/>
      </c>
      <c r="J210" s="46" t="str">
        <f ca="1">IF(AND($B210&gt;0,J$7&gt;0),INDEX(Výskyt[#Data],MATCH($B210,Výskyt[kód-P]),J$7),"")</f>
        <v/>
      </c>
      <c r="K210" s="46" t="str">
        <f ca="1">IF(AND($B210&gt;0,K$7&gt;0),INDEX(Výskyt[#Data],MATCH($B210,Výskyt[kód-P]),K$7),"")</f>
        <v/>
      </c>
      <c r="L210" s="46" t="str">
        <f ca="1">IF(AND($B210&gt;0,L$7&gt;0),INDEX(Výskyt[#Data],MATCH($B210,Výskyt[kód-P]),L$7),"")</f>
        <v/>
      </c>
      <c r="M210" s="46" t="str">
        <f ca="1">IF(AND($B210&gt;0,M$7&gt;0),INDEX(Výskyt[#Data],MATCH($B210,Výskyt[kód-P]),M$7),"")</f>
        <v/>
      </c>
      <c r="N210" s="46" t="str">
        <f ca="1">IF(AND($B210&gt;0,N$7&gt;0),INDEX(Výskyt[#Data],MATCH($B210,Výskyt[kód-P]),N$7),"")</f>
        <v/>
      </c>
      <c r="O210" s="46" t="str">
        <f ca="1">IF(AND($B210&gt;0,O$7&gt;0),INDEX(Výskyt[#Data],MATCH($B210,Výskyt[kód-P]),O$7),"")</f>
        <v/>
      </c>
      <c r="P210" s="46" t="str">
        <f ca="1">IF(AND($B210&gt;0,P$7&gt;0),INDEX(Výskyt[#Data],MATCH($B210,Výskyt[kód-P]),P$7),"")</f>
        <v/>
      </c>
      <c r="Q210" s="46" t="str">
        <f ca="1">IF(AND($B210&gt;0,Q$7&gt;0),INDEX(Výskyt[#Data],MATCH($B210,Výskyt[kód-P]),Q$7),"")</f>
        <v/>
      </c>
      <c r="R210" s="46" t="str">
        <f ca="1">IF(AND($B210&gt;0,R$7&gt;0),INDEX(Výskyt[#Data],MATCH($B210,Výskyt[kód-P]),R$7),"")</f>
        <v/>
      </c>
    </row>
    <row r="211" spans="1:18" ht="12.75" customHeight="1" x14ac:dyDescent="0.4">
      <c r="A211" s="51">
        <v>203</v>
      </c>
      <c r="B211" s="52" t="str">
        <f>IFERROR(INDEX(Výskyt[[poradie]:[kód-P]],MATCH(A211,Výskyt[poradie],0),2),"")</f>
        <v/>
      </c>
      <c r="C211" s="52" t="str">
        <f>IFERROR(INDEX(Cenník[[Kód]:[Názov]],MATCH($B211,Cenník[Kód]),2),"")</f>
        <v/>
      </c>
      <c r="D211" s="46" t="str">
        <f t="shared" ca="1" si="9"/>
        <v/>
      </c>
      <c r="E211" s="53" t="str">
        <f>IFERROR(INDEX(Cenník[[KódN]:[JC]],MATCH($B211,Cenník[KódN]),2),"")</f>
        <v/>
      </c>
      <c r="F211" s="54" t="str">
        <f t="shared" ca="1" si="10"/>
        <v/>
      </c>
      <c r="G211" s="41"/>
      <c r="H211" s="58" t="str">
        <f t="shared" si="11"/>
        <v/>
      </c>
      <c r="I211" s="46" t="str">
        <f ca="1">IF(AND($B211&gt;0,I$7&gt;0),INDEX(Výskyt[#Data],MATCH($B211,Výskyt[kód-P]),I$7),"")</f>
        <v/>
      </c>
      <c r="J211" s="46" t="str">
        <f ca="1">IF(AND($B211&gt;0,J$7&gt;0),INDEX(Výskyt[#Data],MATCH($B211,Výskyt[kód-P]),J$7),"")</f>
        <v/>
      </c>
      <c r="K211" s="46" t="str">
        <f ca="1">IF(AND($B211&gt;0,K$7&gt;0),INDEX(Výskyt[#Data],MATCH($B211,Výskyt[kód-P]),K$7),"")</f>
        <v/>
      </c>
      <c r="L211" s="46" t="str">
        <f ca="1">IF(AND($B211&gt;0,L$7&gt;0),INDEX(Výskyt[#Data],MATCH($B211,Výskyt[kód-P]),L$7),"")</f>
        <v/>
      </c>
      <c r="M211" s="46" t="str">
        <f ca="1">IF(AND($B211&gt;0,M$7&gt;0),INDEX(Výskyt[#Data],MATCH($B211,Výskyt[kód-P]),M$7),"")</f>
        <v/>
      </c>
      <c r="N211" s="46" t="str">
        <f ca="1">IF(AND($B211&gt;0,N$7&gt;0),INDEX(Výskyt[#Data],MATCH($B211,Výskyt[kód-P]),N$7),"")</f>
        <v/>
      </c>
      <c r="O211" s="46" t="str">
        <f ca="1">IF(AND($B211&gt;0,O$7&gt;0),INDEX(Výskyt[#Data],MATCH($B211,Výskyt[kód-P]),O$7),"")</f>
        <v/>
      </c>
      <c r="P211" s="46" t="str">
        <f ca="1">IF(AND($B211&gt;0,P$7&gt;0),INDEX(Výskyt[#Data],MATCH($B211,Výskyt[kód-P]),P$7),"")</f>
        <v/>
      </c>
      <c r="Q211" s="46" t="str">
        <f ca="1">IF(AND($B211&gt;0,Q$7&gt;0),INDEX(Výskyt[#Data],MATCH($B211,Výskyt[kód-P]),Q$7),"")</f>
        <v/>
      </c>
      <c r="R211" s="46" t="str">
        <f ca="1">IF(AND($B211&gt;0,R$7&gt;0),INDEX(Výskyt[#Data],MATCH($B211,Výskyt[kód-P]),R$7),"")</f>
        <v/>
      </c>
    </row>
    <row r="212" spans="1:18" ht="12.75" customHeight="1" x14ac:dyDescent="0.4">
      <c r="A212" s="51">
        <v>204</v>
      </c>
      <c r="B212" s="52" t="str">
        <f>IFERROR(INDEX(Výskyt[[poradie]:[kód-P]],MATCH(A212,Výskyt[poradie],0),2),"")</f>
        <v/>
      </c>
      <c r="C212" s="52" t="str">
        <f>IFERROR(INDEX(Cenník[[Kód]:[Názov]],MATCH($B212,Cenník[Kód]),2),"")</f>
        <v/>
      </c>
      <c r="D212" s="46" t="str">
        <f t="shared" ca="1" si="9"/>
        <v/>
      </c>
      <c r="E212" s="53" t="str">
        <f>IFERROR(INDEX(Cenník[[KódN]:[JC]],MATCH($B212,Cenník[KódN]),2),"")</f>
        <v/>
      </c>
      <c r="F212" s="54" t="str">
        <f t="shared" ca="1" si="10"/>
        <v/>
      </c>
      <c r="G212" s="41"/>
      <c r="H212" s="58" t="str">
        <f t="shared" si="11"/>
        <v/>
      </c>
      <c r="I212" s="46" t="str">
        <f ca="1">IF(AND($B212&gt;0,I$7&gt;0),INDEX(Výskyt[#Data],MATCH($B212,Výskyt[kód-P]),I$7),"")</f>
        <v/>
      </c>
      <c r="J212" s="46" t="str">
        <f ca="1">IF(AND($B212&gt;0,J$7&gt;0),INDEX(Výskyt[#Data],MATCH($B212,Výskyt[kód-P]),J$7),"")</f>
        <v/>
      </c>
      <c r="K212" s="46" t="str">
        <f ca="1">IF(AND($B212&gt;0,K$7&gt;0),INDEX(Výskyt[#Data],MATCH($B212,Výskyt[kód-P]),K$7),"")</f>
        <v/>
      </c>
      <c r="L212" s="46" t="str">
        <f ca="1">IF(AND($B212&gt;0,L$7&gt;0),INDEX(Výskyt[#Data],MATCH($B212,Výskyt[kód-P]),L$7),"")</f>
        <v/>
      </c>
      <c r="M212" s="46" t="str">
        <f ca="1">IF(AND($B212&gt;0,M$7&gt;0),INDEX(Výskyt[#Data],MATCH($B212,Výskyt[kód-P]),M$7),"")</f>
        <v/>
      </c>
      <c r="N212" s="46" t="str">
        <f ca="1">IF(AND($B212&gt;0,N$7&gt;0),INDEX(Výskyt[#Data],MATCH($B212,Výskyt[kód-P]),N$7),"")</f>
        <v/>
      </c>
      <c r="O212" s="46" t="str">
        <f ca="1">IF(AND($B212&gt;0,O$7&gt;0),INDEX(Výskyt[#Data],MATCH($B212,Výskyt[kód-P]),O$7),"")</f>
        <v/>
      </c>
      <c r="P212" s="46" t="str">
        <f ca="1">IF(AND($B212&gt;0,P$7&gt;0),INDEX(Výskyt[#Data],MATCH($B212,Výskyt[kód-P]),P$7),"")</f>
        <v/>
      </c>
      <c r="Q212" s="46" t="str">
        <f ca="1">IF(AND($B212&gt;0,Q$7&gt;0),INDEX(Výskyt[#Data],MATCH($B212,Výskyt[kód-P]),Q$7),"")</f>
        <v/>
      </c>
      <c r="R212" s="46" t="str">
        <f ca="1">IF(AND($B212&gt;0,R$7&gt;0),INDEX(Výskyt[#Data],MATCH($B212,Výskyt[kód-P]),R$7),"")</f>
        <v/>
      </c>
    </row>
    <row r="213" spans="1:18" ht="12.75" customHeight="1" x14ac:dyDescent="0.4">
      <c r="A213" s="51">
        <v>205</v>
      </c>
      <c r="B213" s="52" t="str">
        <f>IFERROR(INDEX(Výskyt[[poradie]:[kód-P]],MATCH(A213,Výskyt[poradie],0),2),"")</f>
        <v/>
      </c>
      <c r="C213" s="52" t="str">
        <f>IFERROR(INDEX(Cenník[[Kód]:[Názov]],MATCH($B213,Cenník[Kód]),2),"")</f>
        <v/>
      </c>
      <c r="D213" s="46" t="str">
        <f t="shared" ca="1" si="9"/>
        <v/>
      </c>
      <c r="E213" s="53" t="str">
        <f>IFERROR(INDEX(Cenník[[KódN]:[JC]],MATCH($B213,Cenník[KódN]),2),"")</f>
        <v/>
      </c>
      <c r="F213" s="54" t="str">
        <f t="shared" ca="1" si="10"/>
        <v/>
      </c>
      <c r="G213" s="41"/>
      <c r="H213" s="58" t="str">
        <f t="shared" si="11"/>
        <v/>
      </c>
      <c r="I213" s="46" t="str">
        <f ca="1">IF(AND($B213&gt;0,I$7&gt;0),INDEX(Výskyt[#Data],MATCH($B213,Výskyt[kód-P]),I$7),"")</f>
        <v/>
      </c>
      <c r="J213" s="46" t="str">
        <f ca="1">IF(AND($B213&gt;0,J$7&gt;0),INDEX(Výskyt[#Data],MATCH($B213,Výskyt[kód-P]),J$7),"")</f>
        <v/>
      </c>
      <c r="K213" s="46" t="str">
        <f ca="1">IF(AND($B213&gt;0,K$7&gt;0),INDEX(Výskyt[#Data],MATCH($B213,Výskyt[kód-P]),K$7),"")</f>
        <v/>
      </c>
      <c r="L213" s="46" t="str">
        <f ca="1">IF(AND($B213&gt;0,L$7&gt;0),INDEX(Výskyt[#Data],MATCH($B213,Výskyt[kód-P]),L$7),"")</f>
        <v/>
      </c>
      <c r="M213" s="46" t="str">
        <f ca="1">IF(AND($B213&gt;0,M$7&gt;0),INDEX(Výskyt[#Data],MATCH($B213,Výskyt[kód-P]),M$7),"")</f>
        <v/>
      </c>
      <c r="N213" s="46" t="str">
        <f ca="1">IF(AND($B213&gt;0,N$7&gt;0),INDEX(Výskyt[#Data],MATCH($B213,Výskyt[kód-P]),N$7),"")</f>
        <v/>
      </c>
      <c r="O213" s="46" t="str">
        <f ca="1">IF(AND($B213&gt;0,O$7&gt;0),INDEX(Výskyt[#Data],MATCH($B213,Výskyt[kód-P]),O$7),"")</f>
        <v/>
      </c>
      <c r="P213" s="46" t="str">
        <f ca="1">IF(AND($B213&gt;0,P$7&gt;0),INDEX(Výskyt[#Data],MATCH($B213,Výskyt[kód-P]),P$7),"")</f>
        <v/>
      </c>
      <c r="Q213" s="46" t="str">
        <f ca="1">IF(AND($B213&gt;0,Q$7&gt;0),INDEX(Výskyt[#Data],MATCH($B213,Výskyt[kód-P]),Q$7),"")</f>
        <v/>
      </c>
      <c r="R213" s="46" t="str">
        <f ca="1">IF(AND($B213&gt;0,R$7&gt;0),INDEX(Výskyt[#Data],MATCH($B213,Výskyt[kód-P]),R$7),"")</f>
        <v/>
      </c>
    </row>
    <row r="214" spans="1:18" ht="12.75" customHeight="1" x14ac:dyDescent="0.4">
      <c r="A214" s="51">
        <v>206</v>
      </c>
      <c r="B214" s="52" t="str">
        <f>IFERROR(INDEX(Výskyt[[poradie]:[kód-P]],MATCH(A214,Výskyt[poradie],0),2),"")</f>
        <v/>
      </c>
      <c r="C214" s="52" t="str">
        <f>IFERROR(INDEX(Cenník[[Kód]:[Názov]],MATCH($B214,Cenník[Kód]),2),"")</f>
        <v/>
      </c>
      <c r="D214" s="46" t="str">
        <f t="shared" ca="1" si="9"/>
        <v/>
      </c>
      <c r="E214" s="53" t="str">
        <f>IFERROR(INDEX(Cenník[[KódN]:[JC]],MATCH($B214,Cenník[KódN]),2),"")</f>
        <v/>
      </c>
      <c r="F214" s="54" t="str">
        <f t="shared" ca="1" si="10"/>
        <v/>
      </c>
      <c r="G214" s="41"/>
      <c r="H214" s="58" t="str">
        <f t="shared" si="11"/>
        <v/>
      </c>
      <c r="I214" s="46" t="str">
        <f ca="1">IF(AND($B214&gt;0,I$7&gt;0),INDEX(Výskyt[#Data],MATCH($B214,Výskyt[kód-P]),I$7),"")</f>
        <v/>
      </c>
      <c r="J214" s="46" t="str">
        <f ca="1">IF(AND($B214&gt;0,J$7&gt;0),INDEX(Výskyt[#Data],MATCH($B214,Výskyt[kód-P]),J$7),"")</f>
        <v/>
      </c>
      <c r="K214" s="46" t="str">
        <f ca="1">IF(AND($B214&gt;0,K$7&gt;0),INDEX(Výskyt[#Data],MATCH($B214,Výskyt[kód-P]),K$7),"")</f>
        <v/>
      </c>
      <c r="L214" s="46" t="str">
        <f ca="1">IF(AND($B214&gt;0,L$7&gt;0),INDEX(Výskyt[#Data],MATCH($B214,Výskyt[kód-P]),L$7),"")</f>
        <v/>
      </c>
      <c r="M214" s="46" t="str">
        <f ca="1">IF(AND($B214&gt;0,M$7&gt;0),INDEX(Výskyt[#Data],MATCH($B214,Výskyt[kód-P]),M$7),"")</f>
        <v/>
      </c>
      <c r="N214" s="46" t="str">
        <f ca="1">IF(AND($B214&gt;0,N$7&gt;0),INDEX(Výskyt[#Data],MATCH($B214,Výskyt[kód-P]),N$7),"")</f>
        <v/>
      </c>
      <c r="O214" s="46" t="str">
        <f ca="1">IF(AND($B214&gt;0,O$7&gt;0),INDEX(Výskyt[#Data],MATCH($B214,Výskyt[kód-P]),O$7),"")</f>
        <v/>
      </c>
      <c r="P214" s="46" t="str">
        <f ca="1">IF(AND($B214&gt;0,P$7&gt;0),INDEX(Výskyt[#Data],MATCH($B214,Výskyt[kód-P]),P$7),"")</f>
        <v/>
      </c>
      <c r="Q214" s="46" t="str">
        <f ca="1">IF(AND($B214&gt;0,Q$7&gt;0),INDEX(Výskyt[#Data],MATCH($B214,Výskyt[kód-P]),Q$7),"")</f>
        <v/>
      </c>
      <c r="R214" s="46" t="str">
        <f ca="1">IF(AND($B214&gt;0,R$7&gt;0),INDEX(Výskyt[#Data],MATCH($B214,Výskyt[kód-P]),R$7),"")</f>
        <v/>
      </c>
    </row>
    <row r="215" spans="1:18" ht="12.75" customHeight="1" x14ac:dyDescent="0.4">
      <c r="A215" s="51">
        <v>207</v>
      </c>
      <c r="B215" s="52" t="str">
        <f>IFERROR(INDEX(Výskyt[[poradie]:[kód-P]],MATCH(A215,Výskyt[poradie],0),2),"")</f>
        <v/>
      </c>
      <c r="C215" s="52" t="str">
        <f>IFERROR(INDEX(Cenník[[Kód]:[Názov]],MATCH($B215,Cenník[Kód]),2),"")</f>
        <v/>
      </c>
      <c r="D215" s="46" t="str">
        <f t="shared" ca="1" si="9"/>
        <v/>
      </c>
      <c r="E215" s="53" t="str">
        <f>IFERROR(INDEX(Cenník[[KódN]:[JC]],MATCH($B215,Cenník[KódN]),2),"")</f>
        <v/>
      </c>
      <c r="F215" s="54" t="str">
        <f t="shared" ca="1" si="10"/>
        <v/>
      </c>
      <c r="G215" s="41"/>
      <c r="H215" s="58" t="str">
        <f t="shared" si="11"/>
        <v/>
      </c>
      <c r="I215" s="46" t="str">
        <f ca="1">IF(AND($B215&gt;0,I$7&gt;0),INDEX(Výskyt[#Data],MATCH($B215,Výskyt[kód-P]),I$7),"")</f>
        <v/>
      </c>
      <c r="J215" s="46" t="str">
        <f ca="1">IF(AND($B215&gt;0,J$7&gt;0),INDEX(Výskyt[#Data],MATCH($B215,Výskyt[kód-P]),J$7),"")</f>
        <v/>
      </c>
      <c r="K215" s="46" t="str">
        <f ca="1">IF(AND($B215&gt;0,K$7&gt;0),INDEX(Výskyt[#Data],MATCH($B215,Výskyt[kód-P]),K$7),"")</f>
        <v/>
      </c>
      <c r="L215" s="46" t="str">
        <f ca="1">IF(AND($B215&gt;0,L$7&gt;0),INDEX(Výskyt[#Data],MATCH($B215,Výskyt[kód-P]),L$7),"")</f>
        <v/>
      </c>
      <c r="M215" s="46" t="str">
        <f ca="1">IF(AND($B215&gt;0,M$7&gt;0),INDEX(Výskyt[#Data],MATCH($B215,Výskyt[kód-P]),M$7),"")</f>
        <v/>
      </c>
      <c r="N215" s="46" t="str">
        <f ca="1">IF(AND($B215&gt;0,N$7&gt;0),INDEX(Výskyt[#Data],MATCH($B215,Výskyt[kód-P]),N$7),"")</f>
        <v/>
      </c>
      <c r="O215" s="46" t="str">
        <f ca="1">IF(AND($B215&gt;0,O$7&gt;0),INDEX(Výskyt[#Data],MATCH($B215,Výskyt[kód-P]),O$7),"")</f>
        <v/>
      </c>
      <c r="P215" s="46" t="str">
        <f ca="1">IF(AND($B215&gt;0,P$7&gt;0),INDEX(Výskyt[#Data],MATCH($B215,Výskyt[kód-P]),P$7),"")</f>
        <v/>
      </c>
      <c r="Q215" s="46" t="str">
        <f ca="1">IF(AND($B215&gt;0,Q$7&gt;0),INDEX(Výskyt[#Data],MATCH($B215,Výskyt[kód-P]),Q$7),"")</f>
        <v/>
      </c>
      <c r="R215" s="46" t="str">
        <f ca="1">IF(AND($B215&gt;0,R$7&gt;0),INDEX(Výskyt[#Data],MATCH($B215,Výskyt[kód-P]),R$7),"")</f>
        <v/>
      </c>
    </row>
    <row r="216" spans="1:18" ht="12.75" customHeight="1" x14ac:dyDescent="0.4">
      <c r="A216" s="51">
        <v>208</v>
      </c>
      <c r="B216" s="52" t="str">
        <f>IFERROR(INDEX(Výskyt[[poradie]:[kód-P]],MATCH(A216,Výskyt[poradie],0),2),"")</f>
        <v/>
      </c>
      <c r="C216" s="52" t="str">
        <f>IFERROR(INDEX(Cenník[[Kód]:[Názov]],MATCH($B216,Cenník[Kód]),2),"")</f>
        <v/>
      </c>
      <c r="D216" s="46" t="str">
        <f t="shared" ca="1" si="9"/>
        <v/>
      </c>
      <c r="E216" s="53" t="str">
        <f>IFERROR(INDEX(Cenník[[KódN]:[JC]],MATCH($B216,Cenník[KódN]),2),"")</f>
        <v/>
      </c>
      <c r="F216" s="54" t="str">
        <f t="shared" ca="1" si="10"/>
        <v/>
      </c>
      <c r="G216" s="41"/>
      <c r="H216" s="58" t="str">
        <f t="shared" si="11"/>
        <v/>
      </c>
      <c r="I216" s="46" t="str">
        <f ca="1">IF(AND($B216&gt;0,I$7&gt;0),INDEX(Výskyt[#Data],MATCH($B216,Výskyt[kód-P]),I$7),"")</f>
        <v/>
      </c>
      <c r="J216" s="46" t="str">
        <f ca="1">IF(AND($B216&gt;0,J$7&gt;0),INDEX(Výskyt[#Data],MATCH($B216,Výskyt[kód-P]),J$7),"")</f>
        <v/>
      </c>
      <c r="K216" s="46" t="str">
        <f ca="1">IF(AND($B216&gt;0,K$7&gt;0),INDEX(Výskyt[#Data],MATCH($B216,Výskyt[kód-P]),K$7),"")</f>
        <v/>
      </c>
      <c r="L216" s="46" t="str">
        <f ca="1">IF(AND($B216&gt;0,L$7&gt;0),INDEX(Výskyt[#Data],MATCH($B216,Výskyt[kód-P]),L$7),"")</f>
        <v/>
      </c>
      <c r="M216" s="46" t="str">
        <f ca="1">IF(AND($B216&gt;0,M$7&gt;0),INDEX(Výskyt[#Data],MATCH($B216,Výskyt[kód-P]),M$7),"")</f>
        <v/>
      </c>
      <c r="N216" s="46" t="str">
        <f ca="1">IF(AND($B216&gt;0,N$7&gt;0),INDEX(Výskyt[#Data],MATCH($B216,Výskyt[kód-P]),N$7),"")</f>
        <v/>
      </c>
      <c r="O216" s="46" t="str">
        <f ca="1">IF(AND($B216&gt;0,O$7&gt;0),INDEX(Výskyt[#Data],MATCH($B216,Výskyt[kód-P]),O$7),"")</f>
        <v/>
      </c>
      <c r="P216" s="46" t="str">
        <f ca="1">IF(AND($B216&gt;0,P$7&gt;0),INDEX(Výskyt[#Data],MATCH($B216,Výskyt[kód-P]),P$7),"")</f>
        <v/>
      </c>
      <c r="Q216" s="46" t="str">
        <f ca="1">IF(AND($B216&gt;0,Q$7&gt;0),INDEX(Výskyt[#Data],MATCH($B216,Výskyt[kód-P]),Q$7),"")</f>
        <v/>
      </c>
      <c r="R216" s="46" t="str">
        <f ca="1">IF(AND($B216&gt;0,R$7&gt;0),INDEX(Výskyt[#Data],MATCH($B216,Výskyt[kód-P]),R$7),"")</f>
        <v/>
      </c>
    </row>
    <row r="217" spans="1:18" ht="12.75" customHeight="1" x14ac:dyDescent="0.4">
      <c r="A217" s="51">
        <v>209</v>
      </c>
      <c r="B217" s="52" t="str">
        <f>IFERROR(INDEX(Výskyt[[poradie]:[kód-P]],MATCH(A217,Výskyt[poradie],0),2),"")</f>
        <v/>
      </c>
      <c r="C217" s="52" t="str">
        <f>IFERROR(INDEX(Cenník[[Kód]:[Názov]],MATCH($B217,Cenník[Kód]),2),"")</f>
        <v/>
      </c>
      <c r="D217" s="46" t="str">
        <f t="shared" ca="1" si="9"/>
        <v/>
      </c>
      <c r="E217" s="53" t="str">
        <f>IFERROR(INDEX(Cenník[[KódN]:[JC]],MATCH($B217,Cenník[KódN]),2),"")</f>
        <v/>
      </c>
      <c r="F217" s="54" t="str">
        <f t="shared" ca="1" si="10"/>
        <v/>
      </c>
      <c r="G217" s="41"/>
      <c r="H217" s="58" t="str">
        <f t="shared" si="11"/>
        <v/>
      </c>
      <c r="I217" s="46" t="str">
        <f ca="1">IF(AND($B217&gt;0,I$7&gt;0),INDEX(Výskyt[#Data],MATCH($B217,Výskyt[kód-P]),I$7),"")</f>
        <v/>
      </c>
      <c r="J217" s="46" t="str">
        <f ca="1">IF(AND($B217&gt;0,J$7&gt;0),INDEX(Výskyt[#Data],MATCH($B217,Výskyt[kód-P]),J$7),"")</f>
        <v/>
      </c>
      <c r="K217" s="46" t="str">
        <f ca="1">IF(AND($B217&gt;0,K$7&gt;0),INDEX(Výskyt[#Data],MATCH($B217,Výskyt[kód-P]),K$7),"")</f>
        <v/>
      </c>
      <c r="L217" s="46" t="str">
        <f ca="1">IF(AND($B217&gt;0,L$7&gt;0),INDEX(Výskyt[#Data],MATCH($B217,Výskyt[kód-P]),L$7),"")</f>
        <v/>
      </c>
      <c r="M217" s="46" t="str">
        <f ca="1">IF(AND($B217&gt;0,M$7&gt;0),INDEX(Výskyt[#Data],MATCH($B217,Výskyt[kód-P]),M$7),"")</f>
        <v/>
      </c>
      <c r="N217" s="46" t="str">
        <f ca="1">IF(AND($B217&gt;0,N$7&gt;0),INDEX(Výskyt[#Data],MATCH($B217,Výskyt[kód-P]),N$7),"")</f>
        <v/>
      </c>
      <c r="O217" s="46" t="str">
        <f ca="1">IF(AND($B217&gt;0,O$7&gt;0),INDEX(Výskyt[#Data],MATCH($B217,Výskyt[kód-P]),O$7),"")</f>
        <v/>
      </c>
      <c r="P217" s="46" t="str">
        <f ca="1">IF(AND($B217&gt;0,P$7&gt;0),INDEX(Výskyt[#Data],MATCH($B217,Výskyt[kód-P]),P$7),"")</f>
        <v/>
      </c>
      <c r="Q217" s="46" t="str">
        <f ca="1">IF(AND($B217&gt;0,Q$7&gt;0),INDEX(Výskyt[#Data],MATCH($B217,Výskyt[kód-P]),Q$7),"")</f>
        <v/>
      </c>
      <c r="R217" s="46" t="str">
        <f ca="1">IF(AND($B217&gt;0,R$7&gt;0),INDEX(Výskyt[#Data],MATCH($B217,Výskyt[kód-P]),R$7),"")</f>
        <v/>
      </c>
    </row>
    <row r="218" spans="1:18" ht="12.75" customHeight="1" x14ac:dyDescent="0.4">
      <c r="A218" s="51">
        <v>210</v>
      </c>
      <c r="B218" s="52" t="str">
        <f>IFERROR(INDEX(Výskyt[[poradie]:[kód-P]],MATCH(A218,Výskyt[poradie],0),2),"")</f>
        <v/>
      </c>
      <c r="C218" s="52" t="str">
        <f>IFERROR(INDEX(Cenník[[Kód]:[Názov]],MATCH($B218,Cenník[Kód]),2),"")</f>
        <v/>
      </c>
      <c r="D218" s="46" t="str">
        <f t="shared" ca="1" si="9"/>
        <v/>
      </c>
      <c r="E218" s="53" t="str">
        <f>IFERROR(INDEX(Cenník[[KódN]:[JC]],MATCH($B218,Cenník[KódN]),2),"")</f>
        <v/>
      </c>
      <c r="F218" s="54" t="str">
        <f t="shared" ca="1" si="10"/>
        <v/>
      </c>
      <c r="G218" s="41"/>
      <c r="H218" s="58" t="str">
        <f t="shared" si="11"/>
        <v/>
      </c>
      <c r="I218" s="46" t="str">
        <f ca="1">IF(AND($B218&gt;0,I$7&gt;0),INDEX(Výskyt[#Data],MATCH($B218,Výskyt[kód-P]),I$7),"")</f>
        <v/>
      </c>
      <c r="J218" s="46" t="str">
        <f ca="1">IF(AND($B218&gt;0,J$7&gt;0),INDEX(Výskyt[#Data],MATCH($B218,Výskyt[kód-P]),J$7),"")</f>
        <v/>
      </c>
      <c r="K218" s="46" t="str">
        <f ca="1">IF(AND($B218&gt;0,K$7&gt;0),INDEX(Výskyt[#Data],MATCH($B218,Výskyt[kód-P]),K$7),"")</f>
        <v/>
      </c>
      <c r="L218" s="46" t="str">
        <f ca="1">IF(AND($B218&gt;0,L$7&gt;0),INDEX(Výskyt[#Data],MATCH($B218,Výskyt[kód-P]),L$7),"")</f>
        <v/>
      </c>
      <c r="M218" s="46" t="str">
        <f ca="1">IF(AND($B218&gt;0,M$7&gt;0),INDEX(Výskyt[#Data],MATCH($B218,Výskyt[kód-P]),M$7),"")</f>
        <v/>
      </c>
      <c r="N218" s="46" t="str">
        <f ca="1">IF(AND($B218&gt;0,N$7&gt;0),INDEX(Výskyt[#Data],MATCH($B218,Výskyt[kód-P]),N$7),"")</f>
        <v/>
      </c>
      <c r="O218" s="46" t="str">
        <f ca="1">IF(AND($B218&gt;0,O$7&gt;0),INDEX(Výskyt[#Data],MATCH($B218,Výskyt[kód-P]),O$7),"")</f>
        <v/>
      </c>
      <c r="P218" s="46" t="str">
        <f ca="1">IF(AND($B218&gt;0,P$7&gt;0),INDEX(Výskyt[#Data],MATCH($B218,Výskyt[kód-P]),P$7),"")</f>
        <v/>
      </c>
      <c r="Q218" s="46" t="str">
        <f ca="1">IF(AND($B218&gt;0,Q$7&gt;0),INDEX(Výskyt[#Data],MATCH($B218,Výskyt[kód-P]),Q$7),"")</f>
        <v/>
      </c>
      <c r="R218" s="46" t="str">
        <f ca="1">IF(AND($B218&gt;0,R$7&gt;0),INDEX(Výskyt[#Data],MATCH($B218,Výskyt[kód-P]),R$7),"")</f>
        <v/>
      </c>
    </row>
    <row r="219" spans="1:18" ht="12.75" customHeight="1" x14ac:dyDescent="0.4">
      <c r="A219" s="51">
        <v>211</v>
      </c>
      <c r="B219" s="52" t="str">
        <f>IFERROR(INDEX(Výskyt[[poradie]:[kód-P]],MATCH(A219,Výskyt[poradie],0),2),"")</f>
        <v/>
      </c>
      <c r="C219" s="52" t="str">
        <f>IFERROR(INDEX(Cenník[[Kód]:[Názov]],MATCH($B219,Cenník[Kód]),2),"")</f>
        <v/>
      </c>
      <c r="D219" s="46" t="str">
        <f t="shared" ca="1" si="9"/>
        <v/>
      </c>
      <c r="E219" s="53" t="str">
        <f>IFERROR(INDEX(Cenník[[KódN]:[JC]],MATCH($B219,Cenník[KódN]),2),"")</f>
        <v/>
      </c>
      <c r="F219" s="54" t="str">
        <f t="shared" ca="1" si="10"/>
        <v/>
      </c>
      <c r="G219" s="41"/>
      <c r="H219" s="58" t="str">
        <f t="shared" si="11"/>
        <v/>
      </c>
      <c r="I219" s="46" t="str">
        <f ca="1">IF(AND($B219&gt;0,I$7&gt;0),INDEX(Výskyt[#Data],MATCH($B219,Výskyt[kód-P]),I$7),"")</f>
        <v/>
      </c>
      <c r="J219" s="46" t="str">
        <f ca="1">IF(AND($B219&gt;0,J$7&gt;0),INDEX(Výskyt[#Data],MATCH($B219,Výskyt[kód-P]),J$7),"")</f>
        <v/>
      </c>
      <c r="K219" s="46" t="str">
        <f ca="1">IF(AND($B219&gt;0,K$7&gt;0),INDEX(Výskyt[#Data],MATCH($B219,Výskyt[kód-P]),K$7),"")</f>
        <v/>
      </c>
      <c r="L219" s="46" t="str">
        <f ca="1">IF(AND($B219&gt;0,L$7&gt;0),INDEX(Výskyt[#Data],MATCH($B219,Výskyt[kód-P]),L$7),"")</f>
        <v/>
      </c>
      <c r="M219" s="46" t="str">
        <f ca="1">IF(AND($B219&gt;0,M$7&gt;0),INDEX(Výskyt[#Data],MATCH($B219,Výskyt[kód-P]),M$7),"")</f>
        <v/>
      </c>
      <c r="N219" s="46" t="str">
        <f ca="1">IF(AND($B219&gt;0,N$7&gt;0),INDEX(Výskyt[#Data],MATCH($B219,Výskyt[kód-P]),N$7),"")</f>
        <v/>
      </c>
      <c r="O219" s="46" t="str">
        <f ca="1">IF(AND($B219&gt;0,O$7&gt;0),INDEX(Výskyt[#Data],MATCH($B219,Výskyt[kód-P]),O$7),"")</f>
        <v/>
      </c>
      <c r="P219" s="46" t="str">
        <f ca="1">IF(AND($B219&gt;0,P$7&gt;0),INDEX(Výskyt[#Data],MATCH($B219,Výskyt[kód-P]),P$7),"")</f>
        <v/>
      </c>
      <c r="Q219" s="46" t="str">
        <f ca="1">IF(AND($B219&gt;0,Q$7&gt;0),INDEX(Výskyt[#Data],MATCH($B219,Výskyt[kód-P]),Q$7),"")</f>
        <v/>
      </c>
      <c r="R219" s="46" t="str">
        <f ca="1">IF(AND($B219&gt;0,R$7&gt;0),INDEX(Výskyt[#Data],MATCH($B219,Výskyt[kód-P]),R$7),"")</f>
        <v/>
      </c>
    </row>
    <row r="220" spans="1:18" ht="12.75" customHeight="1" x14ac:dyDescent="0.4">
      <c r="A220" s="51">
        <v>212</v>
      </c>
      <c r="B220" s="52" t="str">
        <f>IFERROR(INDEX(Výskyt[[poradie]:[kód-P]],MATCH(A220,Výskyt[poradie],0),2),"")</f>
        <v/>
      </c>
      <c r="C220" s="52" t="str">
        <f>IFERROR(INDEX(Cenník[[Kód]:[Názov]],MATCH($B220,Cenník[Kód]),2),"")</f>
        <v/>
      </c>
      <c r="D220" s="46" t="str">
        <f t="shared" ca="1" si="9"/>
        <v/>
      </c>
      <c r="E220" s="53" t="str">
        <f>IFERROR(INDEX(Cenník[[KódN]:[JC]],MATCH($B220,Cenník[KódN]),2),"")</f>
        <v/>
      </c>
      <c r="F220" s="54" t="str">
        <f t="shared" ca="1" si="10"/>
        <v/>
      </c>
      <c r="G220" s="41"/>
      <c r="H220" s="58" t="str">
        <f t="shared" si="11"/>
        <v/>
      </c>
      <c r="I220" s="46" t="str">
        <f ca="1">IF(AND($B220&gt;0,I$7&gt;0),INDEX(Výskyt[#Data],MATCH($B220,Výskyt[kód-P]),I$7),"")</f>
        <v/>
      </c>
      <c r="J220" s="46" t="str">
        <f ca="1">IF(AND($B220&gt;0,J$7&gt;0),INDEX(Výskyt[#Data],MATCH($B220,Výskyt[kód-P]),J$7),"")</f>
        <v/>
      </c>
      <c r="K220" s="46" t="str">
        <f ca="1">IF(AND($B220&gt;0,K$7&gt;0),INDEX(Výskyt[#Data],MATCH($B220,Výskyt[kód-P]),K$7),"")</f>
        <v/>
      </c>
      <c r="L220" s="46" t="str">
        <f ca="1">IF(AND($B220&gt;0,L$7&gt;0),INDEX(Výskyt[#Data],MATCH($B220,Výskyt[kód-P]),L$7),"")</f>
        <v/>
      </c>
      <c r="M220" s="46" t="str">
        <f ca="1">IF(AND($B220&gt;0,M$7&gt;0),INDEX(Výskyt[#Data],MATCH($B220,Výskyt[kód-P]),M$7),"")</f>
        <v/>
      </c>
      <c r="N220" s="46" t="str">
        <f ca="1">IF(AND($B220&gt;0,N$7&gt;0),INDEX(Výskyt[#Data],MATCH($B220,Výskyt[kód-P]),N$7),"")</f>
        <v/>
      </c>
      <c r="O220" s="46" t="str">
        <f ca="1">IF(AND($B220&gt;0,O$7&gt;0),INDEX(Výskyt[#Data],MATCH($B220,Výskyt[kód-P]),O$7),"")</f>
        <v/>
      </c>
      <c r="P220" s="46" t="str">
        <f ca="1">IF(AND($B220&gt;0,P$7&gt;0),INDEX(Výskyt[#Data],MATCH($B220,Výskyt[kód-P]),P$7),"")</f>
        <v/>
      </c>
      <c r="Q220" s="46" t="str">
        <f ca="1">IF(AND($B220&gt;0,Q$7&gt;0),INDEX(Výskyt[#Data],MATCH($B220,Výskyt[kód-P]),Q$7),"")</f>
        <v/>
      </c>
      <c r="R220" s="46" t="str">
        <f ca="1">IF(AND($B220&gt;0,R$7&gt;0),INDEX(Výskyt[#Data],MATCH($B220,Výskyt[kód-P]),R$7),"")</f>
        <v/>
      </c>
    </row>
    <row r="221" spans="1:18" ht="12.75" customHeight="1" x14ac:dyDescent="0.4">
      <c r="A221" s="51">
        <v>213</v>
      </c>
      <c r="B221" s="52" t="str">
        <f>IFERROR(INDEX(Výskyt[[poradie]:[kód-P]],MATCH(A221,Výskyt[poradie],0),2),"")</f>
        <v/>
      </c>
      <c r="C221" s="52" t="str">
        <f>IFERROR(INDEX(Cenník[[Kód]:[Názov]],MATCH($B221,Cenník[Kód]),2),"")</f>
        <v/>
      </c>
      <c r="D221" s="46" t="str">
        <f t="shared" ca="1" si="9"/>
        <v/>
      </c>
      <c r="E221" s="53" t="str">
        <f>IFERROR(INDEX(Cenník[[KódN]:[JC]],MATCH($B221,Cenník[KódN]),2),"")</f>
        <v/>
      </c>
      <c r="F221" s="54" t="str">
        <f t="shared" ca="1" si="10"/>
        <v/>
      </c>
      <c r="G221" s="41"/>
      <c r="H221" s="58" t="str">
        <f t="shared" si="11"/>
        <v/>
      </c>
      <c r="I221" s="46" t="str">
        <f ca="1">IF(AND($B221&gt;0,I$7&gt;0),INDEX(Výskyt[#Data],MATCH($B221,Výskyt[kód-P]),I$7),"")</f>
        <v/>
      </c>
      <c r="J221" s="46" t="str">
        <f ca="1">IF(AND($B221&gt;0,J$7&gt;0),INDEX(Výskyt[#Data],MATCH($B221,Výskyt[kód-P]),J$7),"")</f>
        <v/>
      </c>
      <c r="K221" s="46" t="str">
        <f ca="1">IF(AND($B221&gt;0,K$7&gt;0),INDEX(Výskyt[#Data],MATCH($B221,Výskyt[kód-P]),K$7),"")</f>
        <v/>
      </c>
      <c r="L221" s="46" t="str">
        <f ca="1">IF(AND($B221&gt;0,L$7&gt;0),INDEX(Výskyt[#Data],MATCH($B221,Výskyt[kód-P]),L$7),"")</f>
        <v/>
      </c>
      <c r="M221" s="46" t="str">
        <f ca="1">IF(AND($B221&gt;0,M$7&gt;0),INDEX(Výskyt[#Data],MATCH($B221,Výskyt[kód-P]),M$7),"")</f>
        <v/>
      </c>
      <c r="N221" s="46" t="str">
        <f ca="1">IF(AND($B221&gt;0,N$7&gt;0),INDEX(Výskyt[#Data],MATCH($B221,Výskyt[kód-P]),N$7),"")</f>
        <v/>
      </c>
      <c r="O221" s="46" t="str">
        <f ca="1">IF(AND($B221&gt;0,O$7&gt;0),INDEX(Výskyt[#Data],MATCH($B221,Výskyt[kód-P]),O$7),"")</f>
        <v/>
      </c>
      <c r="P221" s="46" t="str">
        <f ca="1">IF(AND($B221&gt;0,P$7&gt;0),INDEX(Výskyt[#Data],MATCH($B221,Výskyt[kód-P]),P$7),"")</f>
        <v/>
      </c>
      <c r="Q221" s="46" t="str">
        <f ca="1">IF(AND($B221&gt;0,Q$7&gt;0),INDEX(Výskyt[#Data],MATCH($B221,Výskyt[kód-P]),Q$7),"")</f>
        <v/>
      </c>
      <c r="R221" s="46" t="str">
        <f ca="1">IF(AND($B221&gt;0,R$7&gt;0),INDEX(Výskyt[#Data],MATCH($B221,Výskyt[kód-P]),R$7),"")</f>
        <v/>
      </c>
    </row>
    <row r="222" spans="1:18" ht="12.75" customHeight="1" x14ac:dyDescent="0.4">
      <c r="A222" s="51">
        <v>214</v>
      </c>
      <c r="B222" s="52" t="str">
        <f>IFERROR(INDEX(Výskyt[[poradie]:[kód-P]],MATCH(A222,Výskyt[poradie],0),2),"")</f>
        <v/>
      </c>
      <c r="C222" s="52" t="str">
        <f>IFERROR(INDEX(Cenník[[Kód]:[Názov]],MATCH($B222,Cenník[Kód]),2),"")</f>
        <v/>
      </c>
      <c r="D222" s="46" t="str">
        <f t="shared" ca="1" si="9"/>
        <v/>
      </c>
      <c r="E222" s="53" t="str">
        <f>IFERROR(INDEX(Cenník[[KódN]:[JC]],MATCH($B222,Cenník[KódN]),2),"")</f>
        <v/>
      </c>
      <c r="F222" s="54" t="str">
        <f t="shared" ca="1" si="10"/>
        <v/>
      </c>
      <c r="G222" s="41"/>
      <c r="H222" s="58" t="str">
        <f t="shared" si="11"/>
        <v/>
      </c>
      <c r="I222" s="46" t="str">
        <f ca="1">IF(AND($B222&gt;0,I$7&gt;0),INDEX(Výskyt[#Data],MATCH($B222,Výskyt[kód-P]),I$7),"")</f>
        <v/>
      </c>
      <c r="J222" s="46" t="str">
        <f ca="1">IF(AND($B222&gt;0,J$7&gt;0),INDEX(Výskyt[#Data],MATCH($B222,Výskyt[kód-P]),J$7),"")</f>
        <v/>
      </c>
      <c r="K222" s="46" t="str">
        <f ca="1">IF(AND($B222&gt;0,K$7&gt;0),INDEX(Výskyt[#Data],MATCH($B222,Výskyt[kód-P]),K$7),"")</f>
        <v/>
      </c>
      <c r="L222" s="46" t="str">
        <f ca="1">IF(AND($B222&gt;0,L$7&gt;0),INDEX(Výskyt[#Data],MATCH($B222,Výskyt[kód-P]),L$7),"")</f>
        <v/>
      </c>
      <c r="M222" s="46" t="str">
        <f ca="1">IF(AND($B222&gt;0,M$7&gt;0),INDEX(Výskyt[#Data],MATCH($B222,Výskyt[kód-P]),M$7),"")</f>
        <v/>
      </c>
      <c r="N222" s="46" t="str">
        <f ca="1">IF(AND($B222&gt;0,N$7&gt;0),INDEX(Výskyt[#Data],MATCH($B222,Výskyt[kód-P]),N$7),"")</f>
        <v/>
      </c>
      <c r="O222" s="46" t="str">
        <f ca="1">IF(AND($B222&gt;0,O$7&gt;0),INDEX(Výskyt[#Data],MATCH($B222,Výskyt[kód-P]),O$7),"")</f>
        <v/>
      </c>
      <c r="P222" s="46" t="str">
        <f ca="1">IF(AND($B222&gt;0,P$7&gt;0),INDEX(Výskyt[#Data],MATCH($B222,Výskyt[kód-P]),P$7),"")</f>
        <v/>
      </c>
      <c r="Q222" s="46" t="str">
        <f ca="1">IF(AND($B222&gt;0,Q$7&gt;0),INDEX(Výskyt[#Data],MATCH($B222,Výskyt[kód-P]),Q$7),"")</f>
        <v/>
      </c>
      <c r="R222" s="46" t="str">
        <f ca="1">IF(AND($B222&gt;0,R$7&gt;0),INDEX(Výskyt[#Data],MATCH($B222,Výskyt[kód-P]),R$7),"")</f>
        <v/>
      </c>
    </row>
    <row r="223" spans="1:18" ht="12.75" customHeight="1" x14ac:dyDescent="0.4">
      <c r="A223" s="51">
        <v>215</v>
      </c>
      <c r="B223" s="52" t="str">
        <f>IFERROR(INDEX(Výskyt[[poradie]:[kód-P]],MATCH(A223,Výskyt[poradie],0),2),"")</f>
        <v/>
      </c>
      <c r="C223" s="52" t="str">
        <f>IFERROR(INDEX(Cenník[[Kód]:[Názov]],MATCH($B223,Cenník[Kód]),2),"")</f>
        <v/>
      </c>
      <c r="D223" s="46" t="str">
        <f t="shared" ca="1" si="9"/>
        <v/>
      </c>
      <c r="E223" s="53" t="str">
        <f>IFERROR(INDEX(Cenník[[KódN]:[JC]],MATCH($B223,Cenník[KódN]),2),"")</f>
        <v/>
      </c>
      <c r="F223" s="54" t="str">
        <f t="shared" ca="1" si="10"/>
        <v/>
      </c>
      <c r="G223" s="41"/>
      <c r="H223" s="58" t="str">
        <f t="shared" si="11"/>
        <v/>
      </c>
      <c r="I223" s="46" t="str">
        <f ca="1">IF(AND($B223&gt;0,I$7&gt;0),INDEX(Výskyt[#Data],MATCH($B223,Výskyt[kód-P]),I$7),"")</f>
        <v/>
      </c>
      <c r="J223" s="46" t="str">
        <f ca="1">IF(AND($B223&gt;0,J$7&gt;0),INDEX(Výskyt[#Data],MATCH($B223,Výskyt[kód-P]),J$7),"")</f>
        <v/>
      </c>
      <c r="K223" s="46" t="str">
        <f ca="1">IF(AND($B223&gt;0,K$7&gt;0),INDEX(Výskyt[#Data],MATCH($B223,Výskyt[kód-P]),K$7),"")</f>
        <v/>
      </c>
      <c r="L223" s="46" t="str">
        <f ca="1">IF(AND($B223&gt;0,L$7&gt;0),INDEX(Výskyt[#Data],MATCH($B223,Výskyt[kód-P]),L$7),"")</f>
        <v/>
      </c>
      <c r="M223" s="46" t="str">
        <f ca="1">IF(AND($B223&gt;0,M$7&gt;0),INDEX(Výskyt[#Data],MATCH($B223,Výskyt[kód-P]),M$7),"")</f>
        <v/>
      </c>
      <c r="N223" s="46" t="str">
        <f ca="1">IF(AND($B223&gt;0,N$7&gt;0),INDEX(Výskyt[#Data],MATCH($B223,Výskyt[kód-P]),N$7),"")</f>
        <v/>
      </c>
      <c r="O223" s="46" t="str">
        <f ca="1">IF(AND($B223&gt;0,O$7&gt;0),INDEX(Výskyt[#Data],MATCH($B223,Výskyt[kód-P]),O$7),"")</f>
        <v/>
      </c>
      <c r="P223" s="46" t="str">
        <f ca="1">IF(AND($B223&gt;0,P$7&gt;0),INDEX(Výskyt[#Data],MATCH($B223,Výskyt[kód-P]),P$7),"")</f>
        <v/>
      </c>
      <c r="Q223" s="46" t="str">
        <f ca="1">IF(AND($B223&gt;0,Q$7&gt;0),INDEX(Výskyt[#Data],MATCH($B223,Výskyt[kód-P]),Q$7),"")</f>
        <v/>
      </c>
      <c r="R223" s="46" t="str">
        <f ca="1">IF(AND($B223&gt;0,R$7&gt;0),INDEX(Výskyt[#Data],MATCH($B223,Výskyt[kód-P]),R$7),"")</f>
        <v/>
      </c>
    </row>
    <row r="224" spans="1:18" ht="12.75" customHeight="1" x14ac:dyDescent="0.4">
      <c r="A224" s="51">
        <v>216</v>
      </c>
      <c r="B224" s="52" t="str">
        <f>IFERROR(INDEX(Výskyt[[poradie]:[kód-P]],MATCH(A224,Výskyt[poradie],0),2),"")</f>
        <v/>
      </c>
      <c r="C224" s="52" t="str">
        <f>IFERROR(INDEX(Cenník[[Kód]:[Názov]],MATCH($B224,Cenník[Kód]),2),"")</f>
        <v/>
      </c>
      <c r="D224" s="46" t="str">
        <f t="shared" ca="1" si="9"/>
        <v/>
      </c>
      <c r="E224" s="53" t="str">
        <f>IFERROR(INDEX(Cenník[[KódN]:[JC]],MATCH($B224,Cenník[KódN]),2),"")</f>
        <v/>
      </c>
      <c r="F224" s="54" t="str">
        <f t="shared" ca="1" si="10"/>
        <v/>
      </c>
      <c r="G224" s="41"/>
      <c r="H224" s="58" t="str">
        <f t="shared" si="11"/>
        <v/>
      </c>
      <c r="I224" s="46" t="str">
        <f ca="1">IF(AND($B224&gt;0,I$7&gt;0),INDEX(Výskyt[#Data],MATCH($B224,Výskyt[kód-P]),I$7),"")</f>
        <v/>
      </c>
      <c r="J224" s="46" t="str">
        <f ca="1">IF(AND($B224&gt;0,J$7&gt;0),INDEX(Výskyt[#Data],MATCH($B224,Výskyt[kód-P]),J$7),"")</f>
        <v/>
      </c>
      <c r="K224" s="46" t="str">
        <f ca="1">IF(AND($B224&gt;0,K$7&gt;0),INDEX(Výskyt[#Data],MATCH($B224,Výskyt[kód-P]),K$7),"")</f>
        <v/>
      </c>
      <c r="L224" s="46" t="str">
        <f ca="1">IF(AND($B224&gt;0,L$7&gt;0),INDEX(Výskyt[#Data],MATCH($B224,Výskyt[kód-P]),L$7),"")</f>
        <v/>
      </c>
      <c r="M224" s="46" t="str">
        <f ca="1">IF(AND($B224&gt;0,M$7&gt;0),INDEX(Výskyt[#Data],MATCH($B224,Výskyt[kód-P]),M$7),"")</f>
        <v/>
      </c>
      <c r="N224" s="46" t="str">
        <f ca="1">IF(AND($B224&gt;0,N$7&gt;0),INDEX(Výskyt[#Data],MATCH($B224,Výskyt[kód-P]),N$7),"")</f>
        <v/>
      </c>
      <c r="O224" s="46" t="str">
        <f ca="1">IF(AND($B224&gt;0,O$7&gt;0),INDEX(Výskyt[#Data],MATCH($B224,Výskyt[kód-P]),O$7),"")</f>
        <v/>
      </c>
      <c r="P224" s="46" t="str">
        <f ca="1">IF(AND($B224&gt;0,P$7&gt;0),INDEX(Výskyt[#Data],MATCH($B224,Výskyt[kód-P]),P$7),"")</f>
        <v/>
      </c>
      <c r="Q224" s="46" t="str">
        <f ca="1">IF(AND($B224&gt;0,Q$7&gt;0),INDEX(Výskyt[#Data],MATCH($B224,Výskyt[kód-P]),Q$7),"")</f>
        <v/>
      </c>
      <c r="R224" s="46" t="str">
        <f ca="1">IF(AND($B224&gt;0,R$7&gt;0),INDEX(Výskyt[#Data],MATCH($B224,Výskyt[kód-P]),R$7),"")</f>
        <v/>
      </c>
    </row>
    <row r="225" spans="1:18" ht="12.75" customHeight="1" x14ac:dyDescent="0.4">
      <c r="A225" s="51">
        <v>217</v>
      </c>
      <c r="B225" s="52" t="str">
        <f>IFERROR(INDEX(Výskyt[[poradie]:[kód-P]],MATCH(A225,Výskyt[poradie],0),2),"")</f>
        <v/>
      </c>
      <c r="C225" s="52" t="str">
        <f>IFERROR(INDEX(Cenník[[Kód]:[Názov]],MATCH($B225,Cenník[Kód]),2),"")</f>
        <v/>
      </c>
      <c r="D225" s="46" t="str">
        <f t="shared" ca="1" si="9"/>
        <v/>
      </c>
      <c r="E225" s="53" t="str">
        <f>IFERROR(INDEX(Cenník[[KódN]:[JC]],MATCH($B225,Cenník[KódN]),2),"")</f>
        <v/>
      </c>
      <c r="F225" s="54" t="str">
        <f t="shared" ca="1" si="10"/>
        <v/>
      </c>
      <c r="G225" s="41"/>
      <c r="H225" s="58" t="str">
        <f t="shared" si="11"/>
        <v/>
      </c>
      <c r="I225" s="46" t="str">
        <f ca="1">IF(AND($B225&gt;0,I$7&gt;0),INDEX(Výskyt[#Data],MATCH($B225,Výskyt[kód-P]),I$7),"")</f>
        <v/>
      </c>
      <c r="J225" s="46" t="str">
        <f ca="1">IF(AND($B225&gt;0,J$7&gt;0),INDEX(Výskyt[#Data],MATCH($B225,Výskyt[kód-P]),J$7),"")</f>
        <v/>
      </c>
      <c r="K225" s="46" t="str">
        <f ca="1">IF(AND($B225&gt;0,K$7&gt;0),INDEX(Výskyt[#Data],MATCH($B225,Výskyt[kód-P]),K$7),"")</f>
        <v/>
      </c>
      <c r="L225" s="46" t="str">
        <f ca="1">IF(AND($B225&gt;0,L$7&gt;0),INDEX(Výskyt[#Data],MATCH($B225,Výskyt[kód-P]),L$7),"")</f>
        <v/>
      </c>
      <c r="M225" s="46" t="str">
        <f ca="1">IF(AND($B225&gt;0,M$7&gt;0),INDEX(Výskyt[#Data],MATCH($B225,Výskyt[kód-P]),M$7),"")</f>
        <v/>
      </c>
      <c r="N225" s="46" t="str">
        <f ca="1">IF(AND($B225&gt;0,N$7&gt;0),INDEX(Výskyt[#Data],MATCH($B225,Výskyt[kód-P]),N$7),"")</f>
        <v/>
      </c>
      <c r="O225" s="46" t="str">
        <f ca="1">IF(AND($B225&gt;0,O$7&gt;0),INDEX(Výskyt[#Data],MATCH($B225,Výskyt[kód-P]),O$7),"")</f>
        <v/>
      </c>
      <c r="P225" s="46" t="str">
        <f ca="1">IF(AND($B225&gt;0,P$7&gt;0),INDEX(Výskyt[#Data],MATCH($B225,Výskyt[kód-P]),P$7),"")</f>
        <v/>
      </c>
      <c r="Q225" s="46" t="str">
        <f ca="1">IF(AND($B225&gt;0,Q$7&gt;0),INDEX(Výskyt[#Data],MATCH($B225,Výskyt[kód-P]),Q$7),"")</f>
        <v/>
      </c>
      <c r="R225" s="46" t="str">
        <f ca="1">IF(AND($B225&gt;0,R$7&gt;0),INDEX(Výskyt[#Data],MATCH($B225,Výskyt[kód-P]),R$7),"")</f>
        <v/>
      </c>
    </row>
    <row r="226" spans="1:18" ht="12.75" customHeight="1" x14ac:dyDescent="0.4">
      <c r="A226" s="51">
        <v>218</v>
      </c>
      <c r="B226" s="52" t="str">
        <f>IFERROR(INDEX(Výskyt[[poradie]:[kód-P]],MATCH(A226,Výskyt[poradie],0),2),"")</f>
        <v/>
      </c>
      <c r="C226" s="52" t="str">
        <f>IFERROR(INDEX(Cenník[[Kód]:[Názov]],MATCH($B226,Cenník[Kód]),2),"")</f>
        <v/>
      </c>
      <c r="D226" s="46" t="str">
        <f t="shared" ca="1" si="9"/>
        <v/>
      </c>
      <c r="E226" s="53" t="str">
        <f>IFERROR(INDEX(Cenník[[KódN]:[JC]],MATCH($B226,Cenník[KódN]),2),"")</f>
        <v/>
      </c>
      <c r="F226" s="54" t="str">
        <f t="shared" ca="1" si="10"/>
        <v/>
      </c>
      <c r="G226" s="41"/>
      <c r="H226" s="58" t="str">
        <f t="shared" si="11"/>
        <v/>
      </c>
      <c r="I226" s="46" t="str">
        <f ca="1">IF(AND($B226&gt;0,I$7&gt;0),INDEX(Výskyt[#Data],MATCH($B226,Výskyt[kód-P]),I$7),"")</f>
        <v/>
      </c>
      <c r="J226" s="46" t="str">
        <f ca="1">IF(AND($B226&gt;0,J$7&gt;0),INDEX(Výskyt[#Data],MATCH($B226,Výskyt[kód-P]),J$7),"")</f>
        <v/>
      </c>
      <c r="K226" s="46" t="str">
        <f ca="1">IF(AND($B226&gt;0,K$7&gt;0),INDEX(Výskyt[#Data],MATCH($B226,Výskyt[kód-P]),K$7),"")</f>
        <v/>
      </c>
      <c r="L226" s="46" t="str">
        <f ca="1">IF(AND($B226&gt;0,L$7&gt;0),INDEX(Výskyt[#Data],MATCH($B226,Výskyt[kód-P]),L$7),"")</f>
        <v/>
      </c>
      <c r="M226" s="46" t="str">
        <f ca="1">IF(AND($B226&gt;0,M$7&gt;0),INDEX(Výskyt[#Data],MATCH($B226,Výskyt[kód-P]),M$7),"")</f>
        <v/>
      </c>
      <c r="N226" s="46" t="str">
        <f ca="1">IF(AND($B226&gt;0,N$7&gt;0),INDEX(Výskyt[#Data],MATCH($B226,Výskyt[kód-P]),N$7),"")</f>
        <v/>
      </c>
      <c r="O226" s="46" t="str">
        <f ca="1">IF(AND($B226&gt;0,O$7&gt;0),INDEX(Výskyt[#Data],MATCH($B226,Výskyt[kód-P]),O$7),"")</f>
        <v/>
      </c>
      <c r="P226" s="46" t="str">
        <f ca="1">IF(AND($B226&gt;0,P$7&gt;0),INDEX(Výskyt[#Data],MATCH($B226,Výskyt[kód-P]),P$7),"")</f>
        <v/>
      </c>
      <c r="Q226" s="46" t="str">
        <f ca="1">IF(AND($B226&gt;0,Q$7&gt;0),INDEX(Výskyt[#Data],MATCH($B226,Výskyt[kód-P]),Q$7),"")</f>
        <v/>
      </c>
      <c r="R226" s="46" t="str">
        <f ca="1">IF(AND($B226&gt;0,R$7&gt;0),INDEX(Výskyt[#Data],MATCH($B226,Výskyt[kód-P]),R$7),"")</f>
        <v/>
      </c>
    </row>
    <row r="227" spans="1:18" ht="12.75" customHeight="1" x14ac:dyDescent="0.4">
      <c r="A227" s="51">
        <v>219</v>
      </c>
      <c r="B227" s="52" t="str">
        <f>IFERROR(INDEX(Výskyt[[poradie]:[kód-P]],MATCH(A227,Výskyt[poradie],0),2),"")</f>
        <v/>
      </c>
      <c r="C227" s="52" t="str">
        <f>IFERROR(INDEX(Cenník[[Kód]:[Názov]],MATCH($B227,Cenník[Kód]),2),"")</f>
        <v/>
      </c>
      <c r="D227" s="46" t="str">
        <f t="shared" ca="1" si="9"/>
        <v/>
      </c>
      <c r="E227" s="53" t="str">
        <f>IFERROR(INDEX(Cenník[[KódN]:[JC]],MATCH($B227,Cenník[KódN]),2),"")</f>
        <v/>
      </c>
      <c r="F227" s="54" t="str">
        <f t="shared" ca="1" si="10"/>
        <v/>
      </c>
      <c r="G227" s="41"/>
      <c r="H227" s="58" t="str">
        <f t="shared" si="11"/>
        <v/>
      </c>
      <c r="I227" s="46" t="str">
        <f ca="1">IF(AND($B227&gt;0,I$7&gt;0),INDEX(Výskyt[#Data],MATCH($B227,Výskyt[kód-P]),I$7),"")</f>
        <v/>
      </c>
      <c r="J227" s="46" t="str">
        <f ca="1">IF(AND($B227&gt;0,J$7&gt;0),INDEX(Výskyt[#Data],MATCH($B227,Výskyt[kód-P]),J$7),"")</f>
        <v/>
      </c>
      <c r="K227" s="46" t="str">
        <f ca="1">IF(AND($B227&gt;0,K$7&gt;0),INDEX(Výskyt[#Data],MATCH($B227,Výskyt[kód-P]),K$7),"")</f>
        <v/>
      </c>
      <c r="L227" s="46" t="str">
        <f ca="1">IF(AND($B227&gt;0,L$7&gt;0),INDEX(Výskyt[#Data],MATCH($B227,Výskyt[kód-P]),L$7),"")</f>
        <v/>
      </c>
      <c r="M227" s="46" t="str">
        <f ca="1">IF(AND($B227&gt;0,M$7&gt;0),INDEX(Výskyt[#Data],MATCH($B227,Výskyt[kód-P]),M$7),"")</f>
        <v/>
      </c>
      <c r="N227" s="46" t="str">
        <f ca="1">IF(AND($B227&gt;0,N$7&gt;0),INDEX(Výskyt[#Data],MATCH($B227,Výskyt[kód-P]),N$7),"")</f>
        <v/>
      </c>
      <c r="O227" s="46" t="str">
        <f ca="1">IF(AND($B227&gt;0,O$7&gt;0),INDEX(Výskyt[#Data],MATCH($B227,Výskyt[kód-P]),O$7),"")</f>
        <v/>
      </c>
      <c r="P227" s="46" t="str">
        <f ca="1">IF(AND($B227&gt;0,P$7&gt;0),INDEX(Výskyt[#Data],MATCH($B227,Výskyt[kód-P]),P$7),"")</f>
        <v/>
      </c>
      <c r="Q227" s="46" t="str">
        <f ca="1">IF(AND($B227&gt;0,Q$7&gt;0),INDEX(Výskyt[#Data],MATCH($B227,Výskyt[kód-P]),Q$7),"")</f>
        <v/>
      </c>
      <c r="R227" s="46" t="str">
        <f ca="1">IF(AND($B227&gt;0,R$7&gt;0),INDEX(Výskyt[#Data],MATCH($B227,Výskyt[kód-P]),R$7),"")</f>
        <v/>
      </c>
    </row>
    <row r="228" spans="1:18" ht="12.75" customHeight="1" x14ac:dyDescent="0.4">
      <c r="A228" s="51">
        <v>220</v>
      </c>
      <c r="B228" s="52" t="str">
        <f>IFERROR(INDEX(Výskyt[[poradie]:[kód-P]],MATCH(A228,Výskyt[poradie],0),2),"")</f>
        <v/>
      </c>
      <c r="C228" s="52" t="str">
        <f>IFERROR(INDEX(Cenník[[Kód]:[Názov]],MATCH($B228,Cenník[Kód]),2),"")</f>
        <v/>
      </c>
      <c r="D228" s="46" t="str">
        <f t="shared" ca="1" si="9"/>
        <v/>
      </c>
      <c r="E228" s="53" t="str">
        <f>IFERROR(INDEX(Cenník[[KódN]:[JC]],MATCH($B228,Cenník[KódN]),2),"")</f>
        <v/>
      </c>
      <c r="F228" s="54" t="str">
        <f t="shared" ca="1" si="10"/>
        <v/>
      </c>
      <c r="G228" s="41"/>
      <c r="H228" s="58" t="str">
        <f t="shared" si="11"/>
        <v/>
      </c>
      <c r="I228" s="46" t="str">
        <f ca="1">IF(AND($B228&gt;0,I$7&gt;0),INDEX(Výskyt[#Data],MATCH($B228,Výskyt[kód-P]),I$7),"")</f>
        <v/>
      </c>
      <c r="J228" s="46" t="str">
        <f ca="1">IF(AND($B228&gt;0,J$7&gt;0),INDEX(Výskyt[#Data],MATCH($B228,Výskyt[kód-P]),J$7),"")</f>
        <v/>
      </c>
      <c r="K228" s="46" t="str">
        <f ca="1">IF(AND($B228&gt;0,K$7&gt;0),INDEX(Výskyt[#Data],MATCH($B228,Výskyt[kód-P]),K$7),"")</f>
        <v/>
      </c>
      <c r="L228" s="46" t="str">
        <f ca="1">IF(AND($B228&gt;0,L$7&gt;0),INDEX(Výskyt[#Data],MATCH($B228,Výskyt[kód-P]),L$7),"")</f>
        <v/>
      </c>
      <c r="M228" s="46" t="str">
        <f ca="1">IF(AND($B228&gt;0,M$7&gt;0),INDEX(Výskyt[#Data],MATCH($B228,Výskyt[kód-P]),M$7),"")</f>
        <v/>
      </c>
      <c r="N228" s="46" t="str">
        <f ca="1">IF(AND($B228&gt;0,N$7&gt;0),INDEX(Výskyt[#Data],MATCH($B228,Výskyt[kód-P]),N$7),"")</f>
        <v/>
      </c>
      <c r="O228" s="46" t="str">
        <f ca="1">IF(AND($B228&gt;0,O$7&gt;0),INDEX(Výskyt[#Data],MATCH($B228,Výskyt[kód-P]),O$7),"")</f>
        <v/>
      </c>
      <c r="P228" s="46" t="str">
        <f ca="1">IF(AND($B228&gt;0,P$7&gt;0),INDEX(Výskyt[#Data],MATCH($B228,Výskyt[kód-P]),P$7),"")</f>
        <v/>
      </c>
      <c r="Q228" s="46" t="str">
        <f ca="1">IF(AND($B228&gt;0,Q$7&gt;0),INDEX(Výskyt[#Data],MATCH($B228,Výskyt[kód-P]),Q$7),"")</f>
        <v/>
      </c>
      <c r="R228" s="46" t="str">
        <f ca="1">IF(AND($B228&gt;0,R$7&gt;0),INDEX(Výskyt[#Data],MATCH($B228,Výskyt[kód-P]),R$7),"")</f>
        <v/>
      </c>
    </row>
    <row r="229" spans="1:18" ht="12.75" customHeight="1" x14ac:dyDescent="0.4">
      <c r="A229" s="51">
        <v>221</v>
      </c>
      <c r="B229" s="52" t="str">
        <f>IFERROR(INDEX(Výskyt[[poradie]:[kód-P]],MATCH(A229,Výskyt[poradie],0),2),"")</f>
        <v/>
      </c>
      <c r="C229" s="52" t="str">
        <f>IFERROR(INDEX(Cenník[[Kód]:[Názov]],MATCH($B229,Cenník[Kód]),2),"")</f>
        <v/>
      </c>
      <c r="D229" s="46" t="str">
        <f t="shared" ca="1" si="9"/>
        <v/>
      </c>
      <c r="E229" s="53" t="str">
        <f>IFERROR(INDEX(Cenník[[KódN]:[JC]],MATCH($B229,Cenník[KódN]),2),"")</f>
        <v/>
      </c>
      <c r="F229" s="54" t="str">
        <f t="shared" ca="1" si="10"/>
        <v/>
      </c>
      <c r="G229" s="41"/>
      <c r="H229" s="58" t="str">
        <f t="shared" si="11"/>
        <v/>
      </c>
      <c r="I229" s="46" t="str">
        <f ca="1">IF(AND($B229&gt;0,I$7&gt;0),INDEX(Výskyt[#Data],MATCH($B229,Výskyt[kód-P]),I$7),"")</f>
        <v/>
      </c>
      <c r="J229" s="46" t="str">
        <f ca="1">IF(AND($B229&gt;0,J$7&gt;0),INDEX(Výskyt[#Data],MATCH($B229,Výskyt[kód-P]),J$7),"")</f>
        <v/>
      </c>
      <c r="K229" s="46" t="str">
        <f ca="1">IF(AND($B229&gt;0,K$7&gt;0),INDEX(Výskyt[#Data],MATCH($B229,Výskyt[kód-P]),K$7),"")</f>
        <v/>
      </c>
      <c r="L229" s="46" t="str">
        <f ca="1">IF(AND($B229&gt;0,L$7&gt;0),INDEX(Výskyt[#Data],MATCH($B229,Výskyt[kód-P]),L$7),"")</f>
        <v/>
      </c>
      <c r="M229" s="46" t="str">
        <f ca="1">IF(AND($B229&gt;0,M$7&gt;0),INDEX(Výskyt[#Data],MATCH($B229,Výskyt[kód-P]),M$7),"")</f>
        <v/>
      </c>
      <c r="N229" s="46" t="str">
        <f ca="1">IF(AND($B229&gt;0,N$7&gt;0),INDEX(Výskyt[#Data],MATCH($B229,Výskyt[kód-P]),N$7),"")</f>
        <v/>
      </c>
      <c r="O229" s="46" t="str">
        <f ca="1">IF(AND($B229&gt;0,O$7&gt;0),INDEX(Výskyt[#Data],MATCH($B229,Výskyt[kód-P]),O$7),"")</f>
        <v/>
      </c>
      <c r="P229" s="46" t="str">
        <f ca="1">IF(AND($B229&gt;0,P$7&gt;0),INDEX(Výskyt[#Data],MATCH($B229,Výskyt[kód-P]),P$7),"")</f>
        <v/>
      </c>
      <c r="Q229" s="46" t="str">
        <f ca="1">IF(AND($B229&gt;0,Q$7&gt;0),INDEX(Výskyt[#Data],MATCH($B229,Výskyt[kód-P]),Q$7),"")</f>
        <v/>
      </c>
      <c r="R229" s="46" t="str">
        <f ca="1">IF(AND($B229&gt;0,R$7&gt;0),INDEX(Výskyt[#Data],MATCH($B229,Výskyt[kód-P]),R$7),"")</f>
        <v/>
      </c>
    </row>
    <row r="230" spans="1:18" ht="12.75" customHeight="1" x14ac:dyDescent="0.4">
      <c r="A230" s="51">
        <v>222</v>
      </c>
      <c r="B230" s="52" t="str">
        <f>IFERROR(INDEX(Výskyt[[poradie]:[kód-P]],MATCH(A230,Výskyt[poradie],0),2),"")</f>
        <v/>
      </c>
      <c r="C230" s="52" t="str">
        <f>IFERROR(INDEX(Cenník[[Kód]:[Názov]],MATCH($B230,Cenník[Kód]),2),"")</f>
        <v/>
      </c>
      <c r="D230" s="46" t="str">
        <f t="shared" ca="1" si="9"/>
        <v/>
      </c>
      <c r="E230" s="53" t="str">
        <f>IFERROR(INDEX(Cenník[[KódN]:[JC]],MATCH($B230,Cenník[KódN]),2),"")</f>
        <v/>
      </c>
      <c r="F230" s="54" t="str">
        <f t="shared" ca="1" si="10"/>
        <v/>
      </c>
      <c r="G230" s="41"/>
      <c r="H230" s="58" t="str">
        <f t="shared" si="11"/>
        <v/>
      </c>
      <c r="I230" s="46" t="str">
        <f ca="1">IF(AND($B230&gt;0,I$7&gt;0),INDEX(Výskyt[#Data],MATCH($B230,Výskyt[kód-P]),I$7),"")</f>
        <v/>
      </c>
      <c r="J230" s="46" t="str">
        <f ca="1">IF(AND($B230&gt;0,J$7&gt;0),INDEX(Výskyt[#Data],MATCH($B230,Výskyt[kód-P]),J$7),"")</f>
        <v/>
      </c>
      <c r="K230" s="46" t="str">
        <f ca="1">IF(AND($B230&gt;0,K$7&gt;0),INDEX(Výskyt[#Data],MATCH($B230,Výskyt[kód-P]),K$7),"")</f>
        <v/>
      </c>
      <c r="L230" s="46" t="str">
        <f ca="1">IF(AND($B230&gt;0,L$7&gt;0),INDEX(Výskyt[#Data],MATCH($B230,Výskyt[kód-P]),L$7),"")</f>
        <v/>
      </c>
      <c r="M230" s="46" t="str">
        <f ca="1">IF(AND($B230&gt;0,M$7&gt;0),INDEX(Výskyt[#Data],MATCH($B230,Výskyt[kód-P]),M$7),"")</f>
        <v/>
      </c>
      <c r="N230" s="46" t="str">
        <f ca="1">IF(AND($B230&gt;0,N$7&gt;0),INDEX(Výskyt[#Data],MATCH($B230,Výskyt[kód-P]),N$7),"")</f>
        <v/>
      </c>
      <c r="O230" s="46" t="str">
        <f ca="1">IF(AND($B230&gt;0,O$7&gt;0),INDEX(Výskyt[#Data],MATCH($B230,Výskyt[kód-P]),O$7),"")</f>
        <v/>
      </c>
      <c r="P230" s="46" t="str">
        <f ca="1">IF(AND($B230&gt;0,P$7&gt;0),INDEX(Výskyt[#Data],MATCH($B230,Výskyt[kód-P]),P$7),"")</f>
        <v/>
      </c>
      <c r="Q230" s="46" t="str">
        <f ca="1">IF(AND($B230&gt;0,Q$7&gt;0),INDEX(Výskyt[#Data],MATCH($B230,Výskyt[kód-P]),Q$7),"")</f>
        <v/>
      </c>
      <c r="R230" s="46" t="str">
        <f ca="1">IF(AND($B230&gt;0,R$7&gt;0),INDEX(Výskyt[#Data],MATCH($B230,Výskyt[kód-P]),R$7),"")</f>
        <v/>
      </c>
    </row>
    <row r="231" spans="1:18" ht="12.75" customHeight="1" x14ac:dyDescent="0.4">
      <c r="A231" s="51">
        <v>223</v>
      </c>
      <c r="B231" s="52" t="str">
        <f>IFERROR(INDEX(Výskyt[[poradie]:[kód-P]],MATCH(A231,Výskyt[poradie],0),2),"")</f>
        <v/>
      </c>
      <c r="C231" s="52" t="str">
        <f>IFERROR(INDEX(Cenník[[Kód]:[Názov]],MATCH($B231,Cenník[Kód]),2),"")</f>
        <v/>
      </c>
      <c r="D231" s="46" t="str">
        <f t="shared" ca="1" si="9"/>
        <v/>
      </c>
      <c r="E231" s="53" t="str">
        <f>IFERROR(INDEX(Cenník[[KódN]:[JC]],MATCH($B231,Cenník[KódN]),2),"")</f>
        <v/>
      </c>
      <c r="F231" s="54" t="str">
        <f t="shared" ca="1" si="10"/>
        <v/>
      </c>
      <c r="G231" s="41"/>
      <c r="H231" s="58" t="str">
        <f t="shared" si="11"/>
        <v/>
      </c>
      <c r="I231" s="46" t="str">
        <f ca="1">IF(AND($B231&gt;0,I$7&gt;0),INDEX(Výskyt[#Data],MATCH($B231,Výskyt[kód-P]),I$7),"")</f>
        <v/>
      </c>
      <c r="J231" s="46" t="str">
        <f ca="1">IF(AND($B231&gt;0,J$7&gt;0),INDEX(Výskyt[#Data],MATCH($B231,Výskyt[kód-P]),J$7),"")</f>
        <v/>
      </c>
      <c r="K231" s="46" t="str">
        <f ca="1">IF(AND($B231&gt;0,K$7&gt;0),INDEX(Výskyt[#Data],MATCH($B231,Výskyt[kód-P]),K$7),"")</f>
        <v/>
      </c>
      <c r="L231" s="46" t="str">
        <f ca="1">IF(AND($B231&gt;0,L$7&gt;0),INDEX(Výskyt[#Data],MATCH($B231,Výskyt[kód-P]),L$7),"")</f>
        <v/>
      </c>
      <c r="M231" s="46" t="str">
        <f ca="1">IF(AND($B231&gt;0,M$7&gt;0),INDEX(Výskyt[#Data],MATCH($B231,Výskyt[kód-P]),M$7),"")</f>
        <v/>
      </c>
      <c r="N231" s="46" t="str">
        <f ca="1">IF(AND($B231&gt;0,N$7&gt;0),INDEX(Výskyt[#Data],MATCH($B231,Výskyt[kód-P]),N$7),"")</f>
        <v/>
      </c>
      <c r="O231" s="46" t="str">
        <f ca="1">IF(AND($B231&gt;0,O$7&gt;0),INDEX(Výskyt[#Data],MATCH($B231,Výskyt[kód-P]),O$7),"")</f>
        <v/>
      </c>
      <c r="P231" s="46" t="str">
        <f ca="1">IF(AND($B231&gt;0,P$7&gt;0),INDEX(Výskyt[#Data],MATCH($B231,Výskyt[kód-P]),P$7),"")</f>
        <v/>
      </c>
      <c r="Q231" s="46" t="str">
        <f ca="1">IF(AND($B231&gt;0,Q$7&gt;0),INDEX(Výskyt[#Data],MATCH($B231,Výskyt[kód-P]),Q$7),"")</f>
        <v/>
      </c>
      <c r="R231" s="46" t="str">
        <f ca="1">IF(AND($B231&gt;0,R$7&gt;0),INDEX(Výskyt[#Data],MATCH($B231,Výskyt[kód-P]),R$7),"")</f>
        <v/>
      </c>
    </row>
    <row r="232" spans="1:18" ht="12.75" customHeight="1" x14ac:dyDescent="0.4">
      <c r="A232" s="51">
        <v>224</v>
      </c>
      <c r="B232" s="52" t="str">
        <f>IFERROR(INDEX(Výskyt[[poradie]:[kód-P]],MATCH(A232,Výskyt[poradie],0),2),"")</f>
        <v/>
      </c>
      <c r="C232" s="52" t="str">
        <f>IFERROR(INDEX(Cenník[[Kód]:[Názov]],MATCH($B232,Cenník[Kód]),2),"")</f>
        <v/>
      </c>
      <c r="D232" s="46" t="str">
        <f t="shared" ca="1" si="9"/>
        <v/>
      </c>
      <c r="E232" s="53" t="str">
        <f>IFERROR(INDEX(Cenník[[KódN]:[JC]],MATCH($B232,Cenník[KódN]),2),"")</f>
        <v/>
      </c>
      <c r="F232" s="54" t="str">
        <f t="shared" ca="1" si="10"/>
        <v/>
      </c>
      <c r="G232" s="41"/>
      <c r="H232" s="58" t="str">
        <f t="shared" si="11"/>
        <v/>
      </c>
      <c r="I232" s="46" t="str">
        <f ca="1">IF(AND($B232&gt;0,I$7&gt;0),INDEX(Výskyt[#Data],MATCH($B232,Výskyt[kód-P]),I$7),"")</f>
        <v/>
      </c>
      <c r="J232" s="46" t="str">
        <f ca="1">IF(AND($B232&gt;0,J$7&gt;0),INDEX(Výskyt[#Data],MATCH($B232,Výskyt[kód-P]),J$7),"")</f>
        <v/>
      </c>
      <c r="K232" s="46" t="str">
        <f ca="1">IF(AND($B232&gt;0,K$7&gt;0),INDEX(Výskyt[#Data],MATCH($B232,Výskyt[kód-P]),K$7),"")</f>
        <v/>
      </c>
      <c r="L232" s="46" t="str">
        <f ca="1">IF(AND($B232&gt;0,L$7&gt;0),INDEX(Výskyt[#Data],MATCH($B232,Výskyt[kód-P]),L$7),"")</f>
        <v/>
      </c>
      <c r="M232" s="46" t="str">
        <f ca="1">IF(AND($B232&gt;0,M$7&gt;0),INDEX(Výskyt[#Data],MATCH($B232,Výskyt[kód-P]),M$7),"")</f>
        <v/>
      </c>
      <c r="N232" s="46" t="str">
        <f ca="1">IF(AND($B232&gt;0,N$7&gt;0),INDEX(Výskyt[#Data],MATCH($B232,Výskyt[kód-P]),N$7),"")</f>
        <v/>
      </c>
      <c r="O232" s="46" t="str">
        <f ca="1">IF(AND($B232&gt;0,O$7&gt;0),INDEX(Výskyt[#Data],MATCH($B232,Výskyt[kód-P]),O$7),"")</f>
        <v/>
      </c>
      <c r="P232" s="46" t="str">
        <f ca="1">IF(AND($B232&gt;0,P$7&gt;0),INDEX(Výskyt[#Data],MATCH($B232,Výskyt[kód-P]),P$7),"")</f>
        <v/>
      </c>
      <c r="Q232" s="46" t="str">
        <f ca="1">IF(AND($B232&gt;0,Q$7&gt;0),INDEX(Výskyt[#Data],MATCH($B232,Výskyt[kód-P]),Q$7),"")</f>
        <v/>
      </c>
      <c r="R232" s="46" t="str">
        <f ca="1">IF(AND($B232&gt;0,R$7&gt;0),INDEX(Výskyt[#Data],MATCH($B232,Výskyt[kód-P]),R$7),"")</f>
        <v/>
      </c>
    </row>
    <row r="233" spans="1:18" ht="12.75" customHeight="1" x14ac:dyDescent="0.4">
      <c r="A233" s="51">
        <v>225</v>
      </c>
      <c r="B233" s="52" t="str">
        <f>IFERROR(INDEX(Výskyt[[poradie]:[kód-P]],MATCH(A233,Výskyt[poradie],0),2),"")</f>
        <v/>
      </c>
      <c r="C233" s="52" t="str">
        <f>IFERROR(INDEX(Cenník[[Kód]:[Názov]],MATCH($B233,Cenník[Kód]),2),"")</f>
        <v/>
      </c>
      <c r="D233" s="46" t="str">
        <f t="shared" ca="1" si="9"/>
        <v/>
      </c>
      <c r="E233" s="53" t="str">
        <f>IFERROR(INDEX(Cenník[[KódN]:[JC]],MATCH($B233,Cenník[KódN]),2),"")</f>
        <v/>
      </c>
      <c r="F233" s="54" t="str">
        <f t="shared" ca="1" si="10"/>
        <v/>
      </c>
      <c r="G233" s="41"/>
      <c r="H233" s="58" t="str">
        <f t="shared" si="11"/>
        <v/>
      </c>
      <c r="I233" s="46" t="str">
        <f ca="1">IF(AND($B233&gt;0,I$7&gt;0),INDEX(Výskyt[#Data],MATCH($B233,Výskyt[kód-P]),I$7),"")</f>
        <v/>
      </c>
      <c r="J233" s="46" t="str">
        <f ca="1">IF(AND($B233&gt;0,J$7&gt;0),INDEX(Výskyt[#Data],MATCH($B233,Výskyt[kód-P]),J$7),"")</f>
        <v/>
      </c>
      <c r="K233" s="46" t="str">
        <f ca="1">IF(AND($B233&gt;0,K$7&gt;0),INDEX(Výskyt[#Data],MATCH($B233,Výskyt[kód-P]),K$7),"")</f>
        <v/>
      </c>
      <c r="L233" s="46" t="str">
        <f ca="1">IF(AND($B233&gt;0,L$7&gt;0),INDEX(Výskyt[#Data],MATCH($B233,Výskyt[kód-P]),L$7),"")</f>
        <v/>
      </c>
      <c r="M233" s="46" t="str">
        <f ca="1">IF(AND($B233&gt;0,M$7&gt;0),INDEX(Výskyt[#Data],MATCH($B233,Výskyt[kód-P]),M$7),"")</f>
        <v/>
      </c>
      <c r="N233" s="46" t="str">
        <f ca="1">IF(AND($B233&gt;0,N$7&gt;0),INDEX(Výskyt[#Data],MATCH($B233,Výskyt[kód-P]),N$7),"")</f>
        <v/>
      </c>
      <c r="O233" s="46" t="str">
        <f ca="1">IF(AND($B233&gt;0,O$7&gt;0),INDEX(Výskyt[#Data],MATCH($B233,Výskyt[kód-P]),O$7),"")</f>
        <v/>
      </c>
      <c r="P233" s="46" t="str">
        <f ca="1">IF(AND($B233&gt;0,P$7&gt;0),INDEX(Výskyt[#Data],MATCH($B233,Výskyt[kód-P]),P$7),"")</f>
        <v/>
      </c>
      <c r="Q233" s="46" t="str">
        <f ca="1">IF(AND($B233&gt;0,Q$7&gt;0),INDEX(Výskyt[#Data],MATCH($B233,Výskyt[kód-P]),Q$7),"")</f>
        <v/>
      </c>
      <c r="R233" s="46" t="str">
        <f ca="1">IF(AND($B233&gt;0,R$7&gt;0),INDEX(Výskyt[#Data],MATCH($B233,Výskyt[kód-P]),R$7),"")</f>
        <v/>
      </c>
    </row>
    <row r="234" spans="1:18" ht="12.75" customHeight="1" x14ac:dyDescent="0.4">
      <c r="A234" s="51">
        <v>226</v>
      </c>
      <c r="B234" s="52" t="str">
        <f>IFERROR(INDEX(Výskyt[[poradie]:[kód-P]],MATCH(A234,Výskyt[poradie],0),2),"")</f>
        <v/>
      </c>
      <c r="C234" s="52" t="str">
        <f>IFERROR(INDEX(Cenník[[Kód]:[Názov]],MATCH($B234,Cenník[Kód]),2),"")</f>
        <v/>
      </c>
      <c r="D234" s="46" t="str">
        <f t="shared" ca="1" si="9"/>
        <v/>
      </c>
      <c r="E234" s="53" t="str">
        <f>IFERROR(INDEX(Cenník[[KódN]:[JC]],MATCH($B234,Cenník[KódN]),2),"")</f>
        <v/>
      </c>
      <c r="F234" s="54" t="str">
        <f t="shared" ca="1" si="10"/>
        <v/>
      </c>
      <c r="G234" s="41"/>
      <c r="H234" s="58" t="str">
        <f t="shared" si="11"/>
        <v/>
      </c>
      <c r="I234" s="46" t="str">
        <f ca="1">IF(AND($B234&gt;0,I$7&gt;0),INDEX(Výskyt[#Data],MATCH($B234,Výskyt[kód-P]),I$7),"")</f>
        <v/>
      </c>
      <c r="J234" s="46" t="str">
        <f ca="1">IF(AND($B234&gt;0,J$7&gt;0),INDEX(Výskyt[#Data],MATCH($B234,Výskyt[kód-P]),J$7),"")</f>
        <v/>
      </c>
      <c r="K234" s="46" t="str">
        <f ca="1">IF(AND($B234&gt;0,K$7&gt;0),INDEX(Výskyt[#Data],MATCH($B234,Výskyt[kód-P]),K$7),"")</f>
        <v/>
      </c>
      <c r="L234" s="46" t="str">
        <f ca="1">IF(AND($B234&gt;0,L$7&gt;0),INDEX(Výskyt[#Data],MATCH($B234,Výskyt[kód-P]),L$7),"")</f>
        <v/>
      </c>
      <c r="M234" s="46" t="str">
        <f ca="1">IF(AND($B234&gt;0,M$7&gt;0),INDEX(Výskyt[#Data],MATCH($B234,Výskyt[kód-P]),M$7),"")</f>
        <v/>
      </c>
      <c r="N234" s="46" t="str">
        <f ca="1">IF(AND($B234&gt;0,N$7&gt;0),INDEX(Výskyt[#Data],MATCH($B234,Výskyt[kód-P]),N$7),"")</f>
        <v/>
      </c>
      <c r="O234" s="46" t="str">
        <f ca="1">IF(AND($B234&gt;0,O$7&gt;0),INDEX(Výskyt[#Data],MATCH($B234,Výskyt[kód-P]),O$7),"")</f>
        <v/>
      </c>
      <c r="P234" s="46" t="str">
        <f ca="1">IF(AND($B234&gt;0,P$7&gt;0),INDEX(Výskyt[#Data],MATCH($B234,Výskyt[kód-P]),P$7),"")</f>
        <v/>
      </c>
      <c r="Q234" s="46" t="str">
        <f ca="1">IF(AND($B234&gt;0,Q$7&gt;0),INDEX(Výskyt[#Data],MATCH($B234,Výskyt[kód-P]),Q$7),"")</f>
        <v/>
      </c>
      <c r="R234" s="46" t="str">
        <f ca="1">IF(AND($B234&gt;0,R$7&gt;0),INDEX(Výskyt[#Data],MATCH($B234,Výskyt[kód-P]),R$7),"")</f>
        <v/>
      </c>
    </row>
    <row r="235" spans="1:18" ht="12.75" customHeight="1" x14ac:dyDescent="0.4">
      <c r="A235" s="51">
        <v>227</v>
      </c>
      <c r="B235" s="52" t="str">
        <f>IFERROR(INDEX(Výskyt[[poradie]:[kód-P]],MATCH(A235,Výskyt[poradie],0),2),"")</f>
        <v/>
      </c>
      <c r="C235" s="52" t="str">
        <f>IFERROR(INDEX(Cenník[[Kód]:[Názov]],MATCH($B235,Cenník[Kód]),2),"")</f>
        <v/>
      </c>
      <c r="D235" s="46" t="str">
        <f t="shared" ca="1" si="9"/>
        <v/>
      </c>
      <c r="E235" s="53" t="str">
        <f>IFERROR(INDEX(Cenník[[KódN]:[JC]],MATCH($B235,Cenník[KódN]),2),"")</f>
        <v/>
      </c>
      <c r="F235" s="54" t="str">
        <f t="shared" ca="1" si="10"/>
        <v/>
      </c>
      <c r="G235" s="41"/>
      <c r="H235" s="58" t="str">
        <f t="shared" si="11"/>
        <v/>
      </c>
      <c r="I235" s="46" t="str">
        <f ca="1">IF(AND($B235&gt;0,I$7&gt;0),INDEX(Výskyt[#Data],MATCH($B235,Výskyt[kód-P]),I$7),"")</f>
        <v/>
      </c>
      <c r="J235" s="46" t="str">
        <f ca="1">IF(AND($B235&gt;0,J$7&gt;0),INDEX(Výskyt[#Data],MATCH($B235,Výskyt[kód-P]),J$7),"")</f>
        <v/>
      </c>
      <c r="K235" s="46" t="str">
        <f ca="1">IF(AND($B235&gt;0,K$7&gt;0),INDEX(Výskyt[#Data],MATCH($B235,Výskyt[kód-P]),K$7),"")</f>
        <v/>
      </c>
      <c r="L235" s="46" t="str">
        <f ca="1">IF(AND($B235&gt;0,L$7&gt;0),INDEX(Výskyt[#Data],MATCH($B235,Výskyt[kód-P]),L$7),"")</f>
        <v/>
      </c>
      <c r="M235" s="46" t="str">
        <f ca="1">IF(AND($B235&gt;0,M$7&gt;0),INDEX(Výskyt[#Data],MATCH($B235,Výskyt[kód-P]),M$7),"")</f>
        <v/>
      </c>
      <c r="N235" s="46" t="str">
        <f ca="1">IF(AND($B235&gt;0,N$7&gt;0),INDEX(Výskyt[#Data],MATCH($B235,Výskyt[kód-P]),N$7),"")</f>
        <v/>
      </c>
      <c r="O235" s="46" t="str">
        <f ca="1">IF(AND($B235&gt;0,O$7&gt;0),INDEX(Výskyt[#Data],MATCH($B235,Výskyt[kód-P]),O$7),"")</f>
        <v/>
      </c>
      <c r="P235" s="46" t="str">
        <f ca="1">IF(AND($B235&gt;0,P$7&gt;0),INDEX(Výskyt[#Data],MATCH($B235,Výskyt[kód-P]),P$7),"")</f>
        <v/>
      </c>
      <c r="Q235" s="46" t="str">
        <f ca="1">IF(AND($B235&gt;0,Q$7&gt;0),INDEX(Výskyt[#Data],MATCH($B235,Výskyt[kód-P]),Q$7),"")</f>
        <v/>
      </c>
      <c r="R235" s="46" t="str">
        <f ca="1">IF(AND($B235&gt;0,R$7&gt;0),INDEX(Výskyt[#Data],MATCH($B235,Výskyt[kód-P]),R$7),"")</f>
        <v/>
      </c>
    </row>
    <row r="236" spans="1:18" ht="12.75" customHeight="1" x14ac:dyDescent="0.4">
      <c r="A236" s="51">
        <v>228</v>
      </c>
      <c r="B236" s="52" t="str">
        <f>IFERROR(INDEX(Výskyt[[poradie]:[kód-P]],MATCH(A236,Výskyt[poradie],0),2),"")</f>
        <v/>
      </c>
      <c r="C236" s="52" t="str">
        <f>IFERROR(INDEX(Cenník[[Kód]:[Názov]],MATCH($B236,Cenník[Kód]),2),"")</f>
        <v/>
      </c>
      <c r="D236" s="46" t="str">
        <f t="shared" ca="1" si="9"/>
        <v/>
      </c>
      <c r="E236" s="53" t="str">
        <f>IFERROR(INDEX(Cenník[[KódN]:[JC]],MATCH($B236,Cenník[KódN]),2),"")</f>
        <v/>
      </c>
      <c r="F236" s="54" t="str">
        <f t="shared" ca="1" si="10"/>
        <v/>
      </c>
      <c r="G236" s="41"/>
      <c r="H236" s="58" t="str">
        <f t="shared" si="11"/>
        <v/>
      </c>
      <c r="I236" s="46" t="str">
        <f ca="1">IF(AND($B236&gt;0,I$7&gt;0),INDEX(Výskyt[#Data],MATCH($B236,Výskyt[kód-P]),I$7),"")</f>
        <v/>
      </c>
      <c r="J236" s="46" t="str">
        <f ca="1">IF(AND($B236&gt;0,J$7&gt;0),INDEX(Výskyt[#Data],MATCH($B236,Výskyt[kód-P]),J$7),"")</f>
        <v/>
      </c>
      <c r="K236" s="46" t="str">
        <f ca="1">IF(AND($B236&gt;0,K$7&gt;0),INDEX(Výskyt[#Data],MATCH($B236,Výskyt[kód-P]),K$7),"")</f>
        <v/>
      </c>
      <c r="L236" s="46" t="str">
        <f ca="1">IF(AND($B236&gt;0,L$7&gt;0),INDEX(Výskyt[#Data],MATCH($B236,Výskyt[kód-P]),L$7),"")</f>
        <v/>
      </c>
      <c r="M236" s="46" t="str">
        <f ca="1">IF(AND($B236&gt;0,M$7&gt;0),INDEX(Výskyt[#Data],MATCH($B236,Výskyt[kód-P]),M$7),"")</f>
        <v/>
      </c>
      <c r="N236" s="46" t="str">
        <f ca="1">IF(AND($B236&gt;0,N$7&gt;0),INDEX(Výskyt[#Data],MATCH($B236,Výskyt[kód-P]),N$7),"")</f>
        <v/>
      </c>
      <c r="O236" s="46" t="str">
        <f ca="1">IF(AND($B236&gt;0,O$7&gt;0),INDEX(Výskyt[#Data],MATCH($B236,Výskyt[kód-P]),O$7),"")</f>
        <v/>
      </c>
      <c r="P236" s="46" t="str">
        <f ca="1">IF(AND($B236&gt;0,P$7&gt;0),INDEX(Výskyt[#Data],MATCH($B236,Výskyt[kód-P]),P$7),"")</f>
        <v/>
      </c>
      <c r="Q236" s="46" t="str">
        <f ca="1">IF(AND($B236&gt;0,Q$7&gt;0),INDEX(Výskyt[#Data],MATCH($B236,Výskyt[kód-P]),Q$7),"")</f>
        <v/>
      </c>
      <c r="R236" s="46" t="str">
        <f ca="1">IF(AND($B236&gt;0,R$7&gt;0),INDEX(Výskyt[#Data],MATCH($B236,Výskyt[kód-P]),R$7),"")</f>
        <v/>
      </c>
    </row>
    <row r="237" spans="1:18" ht="12.75" customHeight="1" x14ac:dyDescent="0.4">
      <c r="A237" s="51">
        <v>229</v>
      </c>
      <c r="B237" s="52" t="str">
        <f>IFERROR(INDEX(Výskyt[[poradie]:[kód-P]],MATCH(A237,Výskyt[poradie],0),2),"")</f>
        <v/>
      </c>
      <c r="C237" s="52" t="str">
        <f>IFERROR(INDEX(Cenník[[Kód]:[Názov]],MATCH($B237,Cenník[Kód]),2),"")</f>
        <v/>
      </c>
      <c r="D237" s="46" t="str">
        <f t="shared" ca="1" si="9"/>
        <v/>
      </c>
      <c r="E237" s="53" t="str">
        <f>IFERROR(INDEX(Cenník[[KódN]:[JC]],MATCH($B237,Cenník[KódN]),2),"")</f>
        <v/>
      </c>
      <c r="F237" s="54" t="str">
        <f t="shared" ca="1" si="10"/>
        <v/>
      </c>
      <c r="G237" s="41"/>
      <c r="H237" s="58" t="str">
        <f t="shared" si="11"/>
        <v/>
      </c>
      <c r="I237" s="46" t="str">
        <f ca="1">IF(AND($B237&gt;0,I$7&gt;0),INDEX(Výskyt[#Data],MATCH($B237,Výskyt[kód-P]),I$7),"")</f>
        <v/>
      </c>
      <c r="J237" s="46" t="str">
        <f ca="1">IF(AND($B237&gt;0,J$7&gt;0),INDEX(Výskyt[#Data],MATCH($B237,Výskyt[kód-P]),J$7),"")</f>
        <v/>
      </c>
      <c r="K237" s="46" t="str">
        <f ca="1">IF(AND($B237&gt;0,K$7&gt;0),INDEX(Výskyt[#Data],MATCH($B237,Výskyt[kód-P]),K$7),"")</f>
        <v/>
      </c>
      <c r="L237" s="46" t="str">
        <f ca="1">IF(AND($B237&gt;0,L$7&gt;0),INDEX(Výskyt[#Data],MATCH($B237,Výskyt[kód-P]),L$7),"")</f>
        <v/>
      </c>
      <c r="M237" s="46" t="str">
        <f ca="1">IF(AND($B237&gt;0,M$7&gt;0),INDEX(Výskyt[#Data],MATCH($B237,Výskyt[kód-P]),M$7),"")</f>
        <v/>
      </c>
      <c r="N237" s="46" t="str">
        <f ca="1">IF(AND($B237&gt;0,N$7&gt;0),INDEX(Výskyt[#Data],MATCH($B237,Výskyt[kód-P]),N$7),"")</f>
        <v/>
      </c>
      <c r="O237" s="46" t="str">
        <f ca="1">IF(AND($B237&gt;0,O$7&gt;0),INDEX(Výskyt[#Data],MATCH($B237,Výskyt[kód-P]),O$7),"")</f>
        <v/>
      </c>
      <c r="P237" s="46" t="str">
        <f ca="1">IF(AND($B237&gt;0,P$7&gt;0),INDEX(Výskyt[#Data],MATCH($B237,Výskyt[kód-P]),P$7),"")</f>
        <v/>
      </c>
      <c r="Q237" s="46" t="str">
        <f ca="1">IF(AND($B237&gt;0,Q$7&gt;0),INDEX(Výskyt[#Data],MATCH($B237,Výskyt[kód-P]),Q$7),"")</f>
        <v/>
      </c>
      <c r="R237" s="46" t="str">
        <f ca="1">IF(AND($B237&gt;0,R$7&gt;0),INDEX(Výskyt[#Data],MATCH($B237,Výskyt[kód-P]),R$7),"")</f>
        <v/>
      </c>
    </row>
    <row r="238" spans="1:18" ht="12.75" customHeight="1" x14ac:dyDescent="0.4">
      <c r="A238" s="51">
        <v>230</v>
      </c>
      <c r="B238" s="52" t="str">
        <f>IFERROR(INDEX(Výskyt[[poradie]:[kód-P]],MATCH(A238,Výskyt[poradie],0),2),"")</f>
        <v/>
      </c>
      <c r="C238" s="52" t="str">
        <f>IFERROR(INDEX(Cenník[[Kód]:[Názov]],MATCH($B238,Cenník[Kód]),2),"")</f>
        <v/>
      </c>
      <c r="D238" s="46" t="str">
        <f t="shared" ca="1" si="9"/>
        <v/>
      </c>
      <c r="E238" s="53" t="str">
        <f>IFERROR(INDEX(Cenník[[KódN]:[JC]],MATCH($B238,Cenník[KódN]),2),"")</f>
        <v/>
      </c>
      <c r="F238" s="54" t="str">
        <f t="shared" ca="1" si="10"/>
        <v/>
      </c>
      <c r="G238" s="41"/>
      <c r="H238" s="58" t="str">
        <f t="shared" si="11"/>
        <v/>
      </c>
      <c r="I238" s="46" t="str">
        <f ca="1">IF(AND($B238&gt;0,I$7&gt;0),INDEX(Výskyt[#Data],MATCH($B238,Výskyt[kód-P]),I$7),"")</f>
        <v/>
      </c>
      <c r="J238" s="46" t="str">
        <f ca="1">IF(AND($B238&gt;0,J$7&gt;0),INDEX(Výskyt[#Data],MATCH($B238,Výskyt[kód-P]),J$7),"")</f>
        <v/>
      </c>
      <c r="K238" s="46" t="str">
        <f ca="1">IF(AND($B238&gt;0,K$7&gt;0),INDEX(Výskyt[#Data],MATCH($B238,Výskyt[kód-P]),K$7),"")</f>
        <v/>
      </c>
      <c r="L238" s="46" t="str">
        <f ca="1">IF(AND($B238&gt;0,L$7&gt;0),INDEX(Výskyt[#Data],MATCH($B238,Výskyt[kód-P]),L$7),"")</f>
        <v/>
      </c>
      <c r="M238" s="46" t="str">
        <f ca="1">IF(AND($B238&gt;0,M$7&gt;0),INDEX(Výskyt[#Data],MATCH($B238,Výskyt[kód-P]),M$7),"")</f>
        <v/>
      </c>
      <c r="N238" s="46" t="str">
        <f ca="1">IF(AND($B238&gt;0,N$7&gt;0),INDEX(Výskyt[#Data],MATCH($B238,Výskyt[kód-P]),N$7),"")</f>
        <v/>
      </c>
      <c r="O238" s="46" t="str">
        <f ca="1">IF(AND($B238&gt;0,O$7&gt;0),INDEX(Výskyt[#Data],MATCH($B238,Výskyt[kód-P]),O$7),"")</f>
        <v/>
      </c>
      <c r="P238" s="46" t="str">
        <f ca="1">IF(AND($B238&gt;0,P$7&gt;0),INDEX(Výskyt[#Data],MATCH($B238,Výskyt[kód-P]),P$7),"")</f>
        <v/>
      </c>
      <c r="Q238" s="46" t="str">
        <f ca="1">IF(AND($B238&gt;0,Q$7&gt;0),INDEX(Výskyt[#Data],MATCH($B238,Výskyt[kód-P]),Q$7),"")</f>
        <v/>
      </c>
      <c r="R238" s="46" t="str">
        <f ca="1">IF(AND($B238&gt;0,R$7&gt;0),INDEX(Výskyt[#Data],MATCH($B238,Výskyt[kód-P]),R$7),"")</f>
        <v/>
      </c>
    </row>
    <row r="239" spans="1:18" ht="12.75" customHeight="1" x14ac:dyDescent="0.4">
      <c r="A239" s="51">
        <v>231</v>
      </c>
      <c r="B239" s="52" t="str">
        <f>IFERROR(INDEX(Výskyt[[poradie]:[kód-P]],MATCH(A239,Výskyt[poradie],0),2),"")</f>
        <v/>
      </c>
      <c r="C239" s="52" t="str">
        <f>IFERROR(INDEX(Cenník[[Kód]:[Názov]],MATCH($B239,Cenník[Kód]),2),"")</f>
        <v/>
      </c>
      <c r="D239" s="46" t="str">
        <f t="shared" ca="1" si="9"/>
        <v/>
      </c>
      <c r="E239" s="53" t="str">
        <f>IFERROR(INDEX(Cenník[[KódN]:[JC]],MATCH($B239,Cenník[KódN]),2),"")</f>
        <v/>
      </c>
      <c r="F239" s="54" t="str">
        <f t="shared" ca="1" si="10"/>
        <v/>
      </c>
      <c r="G239" s="41"/>
      <c r="H239" s="58" t="str">
        <f t="shared" si="11"/>
        <v/>
      </c>
      <c r="I239" s="46" t="str">
        <f ca="1">IF(AND($B239&gt;0,I$7&gt;0),INDEX(Výskyt[#Data],MATCH($B239,Výskyt[kód-P]),I$7),"")</f>
        <v/>
      </c>
      <c r="J239" s="46" t="str">
        <f ca="1">IF(AND($B239&gt;0,J$7&gt;0),INDEX(Výskyt[#Data],MATCH($B239,Výskyt[kód-P]),J$7),"")</f>
        <v/>
      </c>
      <c r="K239" s="46" t="str">
        <f ca="1">IF(AND($B239&gt;0,K$7&gt;0),INDEX(Výskyt[#Data],MATCH($B239,Výskyt[kód-P]),K$7),"")</f>
        <v/>
      </c>
      <c r="L239" s="46" t="str">
        <f ca="1">IF(AND($B239&gt;0,L$7&gt;0),INDEX(Výskyt[#Data],MATCH($B239,Výskyt[kód-P]),L$7),"")</f>
        <v/>
      </c>
      <c r="M239" s="46" t="str">
        <f ca="1">IF(AND($B239&gt;0,M$7&gt;0),INDEX(Výskyt[#Data],MATCH($B239,Výskyt[kód-P]),M$7),"")</f>
        <v/>
      </c>
      <c r="N239" s="46" t="str">
        <f ca="1">IF(AND($B239&gt;0,N$7&gt;0),INDEX(Výskyt[#Data],MATCH($B239,Výskyt[kód-P]),N$7),"")</f>
        <v/>
      </c>
      <c r="O239" s="46" t="str">
        <f ca="1">IF(AND($B239&gt;0,O$7&gt;0),INDEX(Výskyt[#Data],MATCH($B239,Výskyt[kód-P]),O$7),"")</f>
        <v/>
      </c>
      <c r="P239" s="46" t="str">
        <f ca="1">IF(AND($B239&gt;0,P$7&gt;0),INDEX(Výskyt[#Data],MATCH($B239,Výskyt[kód-P]),P$7),"")</f>
        <v/>
      </c>
      <c r="Q239" s="46" t="str">
        <f ca="1">IF(AND($B239&gt;0,Q$7&gt;0),INDEX(Výskyt[#Data],MATCH($B239,Výskyt[kód-P]),Q$7),"")</f>
        <v/>
      </c>
      <c r="R239" s="46" t="str">
        <f ca="1">IF(AND($B239&gt;0,R$7&gt;0),INDEX(Výskyt[#Data],MATCH($B239,Výskyt[kód-P]),R$7),"")</f>
        <v/>
      </c>
    </row>
    <row r="240" spans="1:18" ht="12.75" customHeight="1" x14ac:dyDescent="0.4">
      <c r="A240" s="51">
        <v>232</v>
      </c>
      <c r="B240" s="52" t="str">
        <f>IFERROR(INDEX(Výskyt[[poradie]:[kód-P]],MATCH(A240,Výskyt[poradie],0),2),"")</f>
        <v/>
      </c>
      <c r="C240" s="52" t="str">
        <f>IFERROR(INDEX(Cenník[[Kód]:[Názov]],MATCH($B240,Cenník[Kód]),2),"")</f>
        <v/>
      </c>
      <c r="D240" s="46" t="str">
        <f t="shared" ca="1" si="9"/>
        <v/>
      </c>
      <c r="E240" s="53" t="str">
        <f>IFERROR(INDEX(Cenník[[KódN]:[JC]],MATCH($B240,Cenník[KódN]),2),"")</f>
        <v/>
      </c>
      <c r="F240" s="54" t="str">
        <f t="shared" ca="1" si="10"/>
        <v/>
      </c>
      <c r="G240" s="41"/>
      <c r="H240" s="58" t="str">
        <f t="shared" si="11"/>
        <v/>
      </c>
      <c r="I240" s="46" t="str">
        <f ca="1">IF(AND($B240&gt;0,I$7&gt;0),INDEX(Výskyt[#Data],MATCH($B240,Výskyt[kód-P]),I$7),"")</f>
        <v/>
      </c>
      <c r="J240" s="46" t="str">
        <f ca="1">IF(AND($B240&gt;0,J$7&gt;0),INDEX(Výskyt[#Data],MATCH($B240,Výskyt[kód-P]),J$7),"")</f>
        <v/>
      </c>
      <c r="K240" s="46" t="str">
        <f ca="1">IF(AND($B240&gt;0,K$7&gt;0),INDEX(Výskyt[#Data],MATCH($B240,Výskyt[kód-P]),K$7),"")</f>
        <v/>
      </c>
      <c r="L240" s="46" t="str">
        <f ca="1">IF(AND($B240&gt;0,L$7&gt;0),INDEX(Výskyt[#Data],MATCH($B240,Výskyt[kód-P]),L$7),"")</f>
        <v/>
      </c>
      <c r="M240" s="46" t="str">
        <f ca="1">IF(AND($B240&gt;0,M$7&gt;0),INDEX(Výskyt[#Data],MATCH($B240,Výskyt[kód-P]),M$7),"")</f>
        <v/>
      </c>
      <c r="N240" s="46" t="str">
        <f ca="1">IF(AND($B240&gt;0,N$7&gt;0),INDEX(Výskyt[#Data],MATCH($B240,Výskyt[kód-P]),N$7),"")</f>
        <v/>
      </c>
      <c r="O240" s="46" t="str">
        <f ca="1">IF(AND($B240&gt;0,O$7&gt;0),INDEX(Výskyt[#Data],MATCH($B240,Výskyt[kód-P]),O$7),"")</f>
        <v/>
      </c>
      <c r="P240" s="46" t="str">
        <f ca="1">IF(AND($B240&gt;0,P$7&gt;0),INDEX(Výskyt[#Data],MATCH($B240,Výskyt[kód-P]),P$7),"")</f>
        <v/>
      </c>
      <c r="Q240" s="46" t="str">
        <f ca="1">IF(AND($B240&gt;0,Q$7&gt;0),INDEX(Výskyt[#Data],MATCH($B240,Výskyt[kód-P]),Q$7),"")</f>
        <v/>
      </c>
      <c r="R240" s="46" t="str">
        <f ca="1">IF(AND($B240&gt;0,R$7&gt;0),INDEX(Výskyt[#Data],MATCH($B240,Výskyt[kód-P]),R$7),"")</f>
        <v/>
      </c>
    </row>
    <row r="241" spans="1:18" ht="12.75" customHeight="1" x14ac:dyDescent="0.4">
      <c r="A241" s="51">
        <v>233</v>
      </c>
      <c r="B241" s="52" t="str">
        <f>IFERROR(INDEX(Výskyt[[poradie]:[kód-P]],MATCH(A241,Výskyt[poradie],0),2),"")</f>
        <v/>
      </c>
      <c r="C241" s="52" t="str">
        <f>IFERROR(INDEX(Cenník[[Kód]:[Názov]],MATCH($B241,Cenník[Kód]),2),"")</f>
        <v/>
      </c>
      <c r="D241" s="46" t="str">
        <f t="shared" ca="1" si="9"/>
        <v/>
      </c>
      <c r="E241" s="53" t="str">
        <f>IFERROR(INDEX(Cenník[[KódN]:[JC]],MATCH($B241,Cenník[KódN]),2),"")</f>
        <v/>
      </c>
      <c r="F241" s="54" t="str">
        <f t="shared" ca="1" si="10"/>
        <v/>
      </c>
      <c r="G241" s="41"/>
      <c r="H241" s="58" t="str">
        <f t="shared" si="11"/>
        <v/>
      </c>
      <c r="I241" s="46" t="str">
        <f ca="1">IF(AND($B241&gt;0,I$7&gt;0),INDEX(Výskyt[#Data],MATCH($B241,Výskyt[kód-P]),I$7),"")</f>
        <v/>
      </c>
      <c r="J241" s="46" t="str">
        <f ca="1">IF(AND($B241&gt;0,J$7&gt;0),INDEX(Výskyt[#Data],MATCH($B241,Výskyt[kód-P]),J$7),"")</f>
        <v/>
      </c>
      <c r="K241" s="46" t="str">
        <f ca="1">IF(AND($B241&gt;0,K$7&gt;0),INDEX(Výskyt[#Data],MATCH($B241,Výskyt[kód-P]),K$7),"")</f>
        <v/>
      </c>
      <c r="L241" s="46" t="str">
        <f ca="1">IF(AND($B241&gt;0,L$7&gt;0),INDEX(Výskyt[#Data],MATCH($B241,Výskyt[kód-P]),L$7),"")</f>
        <v/>
      </c>
      <c r="M241" s="46" t="str">
        <f ca="1">IF(AND($B241&gt;0,M$7&gt;0),INDEX(Výskyt[#Data],MATCH($B241,Výskyt[kód-P]),M$7),"")</f>
        <v/>
      </c>
      <c r="N241" s="46" t="str">
        <f ca="1">IF(AND($B241&gt;0,N$7&gt;0),INDEX(Výskyt[#Data],MATCH($B241,Výskyt[kód-P]),N$7),"")</f>
        <v/>
      </c>
      <c r="O241" s="46" t="str">
        <f ca="1">IF(AND($B241&gt;0,O$7&gt;0),INDEX(Výskyt[#Data],MATCH($B241,Výskyt[kód-P]),O$7),"")</f>
        <v/>
      </c>
      <c r="P241" s="46" t="str">
        <f ca="1">IF(AND($B241&gt;0,P$7&gt;0),INDEX(Výskyt[#Data],MATCH($B241,Výskyt[kód-P]),P$7),"")</f>
        <v/>
      </c>
      <c r="Q241" s="46" t="str">
        <f ca="1">IF(AND($B241&gt;0,Q$7&gt;0),INDEX(Výskyt[#Data],MATCH($B241,Výskyt[kód-P]),Q$7),"")</f>
        <v/>
      </c>
      <c r="R241" s="46" t="str">
        <f ca="1">IF(AND($B241&gt;0,R$7&gt;0),INDEX(Výskyt[#Data],MATCH($B241,Výskyt[kód-P]),R$7),"")</f>
        <v/>
      </c>
    </row>
    <row r="242" spans="1:18" ht="12.75" customHeight="1" x14ac:dyDescent="0.4">
      <c r="A242" s="51">
        <v>234</v>
      </c>
      <c r="B242" s="52" t="str">
        <f>IFERROR(INDEX(Výskyt[[poradie]:[kód-P]],MATCH(A242,Výskyt[poradie],0),2),"")</f>
        <v/>
      </c>
      <c r="C242" s="52" t="str">
        <f>IFERROR(INDEX(Cenník[[Kód]:[Názov]],MATCH($B242,Cenník[Kód]),2),"")</f>
        <v/>
      </c>
      <c r="D242" s="46" t="str">
        <f t="shared" ca="1" si="9"/>
        <v/>
      </c>
      <c r="E242" s="53" t="str">
        <f>IFERROR(INDEX(Cenník[[KódN]:[JC]],MATCH($B242,Cenník[KódN]),2),"")</f>
        <v/>
      </c>
      <c r="F242" s="54" t="str">
        <f t="shared" ca="1" si="10"/>
        <v/>
      </c>
      <c r="G242" s="41"/>
      <c r="H242" s="58" t="str">
        <f t="shared" si="11"/>
        <v/>
      </c>
      <c r="I242" s="46" t="str">
        <f ca="1">IF(AND($B242&gt;0,I$7&gt;0),INDEX(Výskyt[#Data],MATCH($B242,Výskyt[kód-P]),I$7),"")</f>
        <v/>
      </c>
      <c r="J242" s="46" t="str">
        <f ca="1">IF(AND($B242&gt;0,J$7&gt;0),INDEX(Výskyt[#Data],MATCH($B242,Výskyt[kód-P]),J$7),"")</f>
        <v/>
      </c>
      <c r="K242" s="46" t="str">
        <f ca="1">IF(AND($B242&gt;0,K$7&gt;0),INDEX(Výskyt[#Data],MATCH($B242,Výskyt[kód-P]),K$7),"")</f>
        <v/>
      </c>
      <c r="L242" s="46" t="str">
        <f ca="1">IF(AND($B242&gt;0,L$7&gt;0),INDEX(Výskyt[#Data],MATCH($B242,Výskyt[kód-P]),L$7),"")</f>
        <v/>
      </c>
      <c r="M242" s="46" t="str">
        <f ca="1">IF(AND($B242&gt;0,M$7&gt;0),INDEX(Výskyt[#Data],MATCH($B242,Výskyt[kód-P]),M$7),"")</f>
        <v/>
      </c>
      <c r="N242" s="46" t="str">
        <f ca="1">IF(AND($B242&gt;0,N$7&gt;0),INDEX(Výskyt[#Data],MATCH($B242,Výskyt[kód-P]),N$7),"")</f>
        <v/>
      </c>
      <c r="O242" s="46" t="str">
        <f ca="1">IF(AND($B242&gt;0,O$7&gt;0),INDEX(Výskyt[#Data],MATCH($B242,Výskyt[kód-P]),O$7),"")</f>
        <v/>
      </c>
      <c r="P242" s="46" t="str">
        <f ca="1">IF(AND($B242&gt;0,P$7&gt;0),INDEX(Výskyt[#Data],MATCH($B242,Výskyt[kód-P]),P$7),"")</f>
        <v/>
      </c>
      <c r="Q242" s="46" t="str">
        <f ca="1">IF(AND($B242&gt;0,Q$7&gt;0),INDEX(Výskyt[#Data],MATCH($B242,Výskyt[kód-P]),Q$7),"")</f>
        <v/>
      </c>
      <c r="R242" s="46" t="str">
        <f ca="1">IF(AND($B242&gt;0,R$7&gt;0),INDEX(Výskyt[#Data],MATCH($B242,Výskyt[kód-P]),R$7),"")</f>
        <v/>
      </c>
    </row>
    <row r="243" spans="1:18" ht="12.75" customHeight="1" x14ac:dyDescent="0.4">
      <c r="A243" s="51">
        <v>235</v>
      </c>
      <c r="B243" s="52" t="str">
        <f>IFERROR(INDEX(Výskyt[[poradie]:[kód-P]],MATCH(A243,Výskyt[poradie],0),2),"")</f>
        <v/>
      </c>
      <c r="C243" s="52" t="str">
        <f>IFERROR(INDEX(Cenník[[Kód]:[Názov]],MATCH($B243,Cenník[Kód]),2),"")</f>
        <v/>
      </c>
      <c r="D243" s="46" t="str">
        <f t="shared" ca="1" si="9"/>
        <v/>
      </c>
      <c r="E243" s="53" t="str">
        <f>IFERROR(INDEX(Cenník[[KódN]:[JC]],MATCH($B243,Cenník[KódN]),2),"")</f>
        <v/>
      </c>
      <c r="F243" s="54" t="str">
        <f t="shared" ca="1" si="10"/>
        <v/>
      </c>
      <c r="G243" s="41"/>
      <c r="H243" s="58" t="str">
        <f t="shared" si="11"/>
        <v/>
      </c>
      <c r="I243" s="46" t="str">
        <f ca="1">IF(AND($B243&gt;0,I$7&gt;0),INDEX(Výskyt[#Data],MATCH($B243,Výskyt[kód-P]),I$7),"")</f>
        <v/>
      </c>
      <c r="J243" s="46" t="str">
        <f ca="1">IF(AND($B243&gt;0,J$7&gt;0),INDEX(Výskyt[#Data],MATCH($B243,Výskyt[kód-P]),J$7),"")</f>
        <v/>
      </c>
      <c r="K243" s="46" t="str">
        <f ca="1">IF(AND($B243&gt;0,K$7&gt;0),INDEX(Výskyt[#Data],MATCH($B243,Výskyt[kód-P]),K$7),"")</f>
        <v/>
      </c>
      <c r="L243" s="46" t="str">
        <f ca="1">IF(AND($B243&gt;0,L$7&gt;0),INDEX(Výskyt[#Data],MATCH($B243,Výskyt[kód-P]),L$7),"")</f>
        <v/>
      </c>
      <c r="M243" s="46" t="str">
        <f ca="1">IF(AND($B243&gt;0,M$7&gt;0),INDEX(Výskyt[#Data],MATCH($B243,Výskyt[kód-P]),M$7),"")</f>
        <v/>
      </c>
      <c r="N243" s="46" t="str">
        <f ca="1">IF(AND($B243&gt;0,N$7&gt;0),INDEX(Výskyt[#Data],MATCH($B243,Výskyt[kód-P]),N$7),"")</f>
        <v/>
      </c>
      <c r="O243" s="46" t="str">
        <f ca="1">IF(AND($B243&gt;0,O$7&gt;0),INDEX(Výskyt[#Data],MATCH($B243,Výskyt[kód-P]),O$7),"")</f>
        <v/>
      </c>
      <c r="P243" s="46" t="str">
        <f ca="1">IF(AND($B243&gt;0,P$7&gt;0),INDEX(Výskyt[#Data],MATCH($B243,Výskyt[kód-P]),P$7),"")</f>
        <v/>
      </c>
      <c r="Q243" s="46" t="str">
        <f ca="1">IF(AND($B243&gt;0,Q$7&gt;0),INDEX(Výskyt[#Data],MATCH($B243,Výskyt[kód-P]),Q$7),"")</f>
        <v/>
      </c>
      <c r="R243" s="46" t="str">
        <f ca="1">IF(AND($B243&gt;0,R$7&gt;0),INDEX(Výskyt[#Data],MATCH($B243,Výskyt[kód-P]),R$7),"")</f>
        <v/>
      </c>
    </row>
    <row r="244" spans="1:18" ht="12.75" customHeight="1" x14ac:dyDescent="0.4">
      <c r="A244" s="51">
        <v>236</v>
      </c>
      <c r="B244" s="52" t="str">
        <f>IFERROR(INDEX(Výskyt[[poradie]:[kód-P]],MATCH(A244,Výskyt[poradie],0),2),"")</f>
        <v/>
      </c>
      <c r="C244" s="52" t="str">
        <f>IFERROR(INDEX(Cenník[[Kód]:[Názov]],MATCH($B244,Cenník[Kód]),2),"")</f>
        <v/>
      </c>
      <c r="D244" s="46" t="str">
        <f t="shared" ca="1" si="9"/>
        <v/>
      </c>
      <c r="E244" s="53" t="str">
        <f>IFERROR(INDEX(Cenník[[KódN]:[JC]],MATCH($B244,Cenník[KódN]),2),"")</f>
        <v/>
      </c>
      <c r="F244" s="54" t="str">
        <f t="shared" ca="1" si="10"/>
        <v/>
      </c>
      <c r="G244" s="41"/>
      <c r="H244" s="58" t="str">
        <f t="shared" si="11"/>
        <v/>
      </c>
      <c r="I244" s="46" t="str">
        <f ca="1">IF(AND($B244&gt;0,I$7&gt;0),INDEX(Výskyt[#Data],MATCH($B244,Výskyt[kód-P]),I$7),"")</f>
        <v/>
      </c>
      <c r="J244" s="46" t="str">
        <f ca="1">IF(AND($B244&gt;0,J$7&gt;0),INDEX(Výskyt[#Data],MATCH($B244,Výskyt[kód-P]),J$7),"")</f>
        <v/>
      </c>
      <c r="K244" s="46" t="str">
        <f ca="1">IF(AND($B244&gt;0,K$7&gt;0),INDEX(Výskyt[#Data],MATCH($B244,Výskyt[kód-P]),K$7),"")</f>
        <v/>
      </c>
      <c r="L244" s="46" t="str">
        <f ca="1">IF(AND($B244&gt;0,L$7&gt;0),INDEX(Výskyt[#Data],MATCH($B244,Výskyt[kód-P]),L$7),"")</f>
        <v/>
      </c>
      <c r="M244" s="46" t="str">
        <f ca="1">IF(AND($B244&gt;0,M$7&gt;0),INDEX(Výskyt[#Data],MATCH($B244,Výskyt[kód-P]),M$7),"")</f>
        <v/>
      </c>
      <c r="N244" s="46" t="str">
        <f ca="1">IF(AND($B244&gt;0,N$7&gt;0),INDEX(Výskyt[#Data],MATCH($B244,Výskyt[kód-P]),N$7),"")</f>
        <v/>
      </c>
      <c r="O244" s="46" t="str">
        <f ca="1">IF(AND($B244&gt;0,O$7&gt;0),INDEX(Výskyt[#Data],MATCH($B244,Výskyt[kód-P]),O$7),"")</f>
        <v/>
      </c>
      <c r="P244" s="46" t="str">
        <f ca="1">IF(AND($B244&gt;0,P$7&gt;0),INDEX(Výskyt[#Data],MATCH($B244,Výskyt[kód-P]),P$7),"")</f>
        <v/>
      </c>
      <c r="Q244" s="46" t="str">
        <f ca="1">IF(AND($B244&gt;0,Q$7&gt;0),INDEX(Výskyt[#Data],MATCH($B244,Výskyt[kód-P]),Q$7),"")</f>
        <v/>
      </c>
      <c r="R244" s="46" t="str">
        <f ca="1">IF(AND($B244&gt;0,R$7&gt;0),INDEX(Výskyt[#Data],MATCH($B244,Výskyt[kód-P]),R$7),"")</f>
        <v/>
      </c>
    </row>
    <row r="245" spans="1:18" ht="12.75" customHeight="1" x14ac:dyDescent="0.4">
      <c r="A245" s="51">
        <v>237</v>
      </c>
      <c r="B245" s="52" t="str">
        <f>IFERROR(INDEX(Výskyt[[poradie]:[kód-P]],MATCH(A245,Výskyt[poradie],0),2),"")</f>
        <v/>
      </c>
      <c r="C245" s="52" t="str">
        <f>IFERROR(INDEX(Cenník[[Kód]:[Názov]],MATCH($B245,Cenník[Kód]),2),"")</f>
        <v/>
      </c>
      <c r="D245" s="46" t="str">
        <f t="shared" ca="1" si="9"/>
        <v/>
      </c>
      <c r="E245" s="53" t="str">
        <f>IFERROR(INDEX(Cenník[[KódN]:[JC]],MATCH($B245,Cenník[KódN]),2),"")</f>
        <v/>
      </c>
      <c r="F245" s="54" t="str">
        <f t="shared" ca="1" si="10"/>
        <v/>
      </c>
      <c r="G245" s="41"/>
      <c r="H245" s="58" t="str">
        <f t="shared" si="11"/>
        <v/>
      </c>
      <c r="I245" s="46" t="str">
        <f ca="1">IF(AND($B245&gt;0,I$7&gt;0),INDEX(Výskyt[#Data],MATCH($B245,Výskyt[kód-P]),I$7),"")</f>
        <v/>
      </c>
      <c r="J245" s="46" t="str">
        <f ca="1">IF(AND($B245&gt;0,J$7&gt;0),INDEX(Výskyt[#Data],MATCH($B245,Výskyt[kód-P]),J$7),"")</f>
        <v/>
      </c>
      <c r="K245" s="46" t="str">
        <f ca="1">IF(AND($B245&gt;0,K$7&gt;0),INDEX(Výskyt[#Data],MATCH($B245,Výskyt[kód-P]),K$7),"")</f>
        <v/>
      </c>
      <c r="L245" s="46" t="str">
        <f ca="1">IF(AND($B245&gt;0,L$7&gt;0),INDEX(Výskyt[#Data],MATCH($B245,Výskyt[kód-P]),L$7),"")</f>
        <v/>
      </c>
      <c r="M245" s="46" t="str">
        <f ca="1">IF(AND($B245&gt;0,M$7&gt;0),INDEX(Výskyt[#Data],MATCH($B245,Výskyt[kód-P]),M$7),"")</f>
        <v/>
      </c>
      <c r="N245" s="46" t="str">
        <f ca="1">IF(AND($B245&gt;0,N$7&gt;0),INDEX(Výskyt[#Data],MATCH($B245,Výskyt[kód-P]),N$7),"")</f>
        <v/>
      </c>
      <c r="O245" s="46" t="str">
        <f ca="1">IF(AND($B245&gt;0,O$7&gt;0),INDEX(Výskyt[#Data],MATCH($B245,Výskyt[kód-P]),O$7),"")</f>
        <v/>
      </c>
      <c r="P245" s="46" t="str">
        <f ca="1">IF(AND($B245&gt;0,P$7&gt;0),INDEX(Výskyt[#Data],MATCH($B245,Výskyt[kód-P]),P$7),"")</f>
        <v/>
      </c>
      <c r="Q245" s="46" t="str">
        <f ca="1">IF(AND($B245&gt;0,Q$7&gt;0),INDEX(Výskyt[#Data],MATCH($B245,Výskyt[kód-P]),Q$7),"")</f>
        <v/>
      </c>
      <c r="R245" s="46" t="str">
        <f ca="1">IF(AND($B245&gt;0,R$7&gt;0),INDEX(Výskyt[#Data],MATCH($B245,Výskyt[kód-P]),R$7),"")</f>
        <v/>
      </c>
    </row>
    <row r="246" spans="1:18" ht="12.75" customHeight="1" x14ac:dyDescent="0.4">
      <c r="A246" s="51">
        <v>238</v>
      </c>
      <c r="B246" s="52" t="str">
        <f>IFERROR(INDEX(Výskyt[[poradie]:[kód-P]],MATCH(A246,Výskyt[poradie],0),2),"")</f>
        <v/>
      </c>
      <c r="C246" s="52" t="str">
        <f>IFERROR(INDEX(Cenník[[Kód]:[Názov]],MATCH($B246,Cenník[Kód]),2),"")</f>
        <v/>
      </c>
      <c r="D246" s="46" t="str">
        <f t="shared" ca="1" si="9"/>
        <v/>
      </c>
      <c r="E246" s="53" t="str">
        <f>IFERROR(INDEX(Cenník[[KódN]:[JC]],MATCH($B246,Cenník[KódN]),2),"")</f>
        <v/>
      </c>
      <c r="F246" s="54" t="str">
        <f t="shared" ca="1" si="10"/>
        <v/>
      </c>
      <c r="G246" s="41"/>
      <c r="H246" s="58" t="str">
        <f t="shared" si="11"/>
        <v/>
      </c>
      <c r="I246" s="46" t="str">
        <f ca="1">IF(AND($B246&gt;0,I$7&gt;0),INDEX(Výskyt[#Data],MATCH($B246,Výskyt[kód-P]),I$7),"")</f>
        <v/>
      </c>
      <c r="J246" s="46" t="str">
        <f ca="1">IF(AND($B246&gt;0,J$7&gt;0),INDEX(Výskyt[#Data],MATCH($B246,Výskyt[kód-P]),J$7),"")</f>
        <v/>
      </c>
      <c r="K246" s="46" t="str">
        <f ca="1">IF(AND($B246&gt;0,K$7&gt;0),INDEX(Výskyt[#Data],MATCH($B246,Výskyt[kód-P]),K$7),"")</f>
        <v/>
      </c>
      <c r="L246" s="46" t="str">
        <f ca="1">IF(AND($B246&gt;0,L$7&gt;0),INDEX(Výskyt[#Data],MATCH($B246,Výskyt[kód-P]),L$7),"")</f>
        <v/>
      </c>
      <c r="M246" s="46" t="str">
        <f ca="1">IF(AND($B246&gt;0,M$7&gt;0),INDEX(Výskyt[#Data],MATCH($B246,Výskyt[kód-P]),M$7),"")</f>
        <v/>
      </c>
      <c r="N246" s="46" t="str">
        <f ca="1">IF(AND($B246&gt;0,N$7&gt;0),INDEX(Výskyt[#Data],MATCH($B246,Výskyt[kód-P]),N$7),"")</f>
        <v/>
      </c>
      <c r="O246" s="46" t="str">
        <f ca="1">IF(AND($B246&gt;0,O$7&gt;0),INDEX(Výskyt[#Data],MATCH($B246,Výskyt[kód-P]),O$7),"")</f>
        <v/>
      </c>
      <c r="P246" s="46" t="str">
        <f ca="1">IF(AND($B246&gt;0,P$7&gt;0),INDEX(Výskyt[#Data],MATCH($B246,Výskyt[kód-P]),P$7),"")</f>
        <v/>
      </c>
      <c r="Q246" s="46" t="str">
        <f ca="1">IF(AND($B246&gt;0,Q$7&gt;0),INDEX(Výskyt[#Data],MATCH($B246,Výskyt[kód-P]),Q$7),"")</f>
        <v/>
      </c>
      <c r="R246" s="46" t="str">
        <f ca="1">IF(AND($B246&gt;0,R$7&gt;0),INDEX(Výskyt[#Data],MATCH($B246,Výskyt[kód-P]),R$7),"")</f>
        <v/>
      </c>
    </row>
    <row r="247" spans="1:18" ht="12.75" customHeight="1" x14ac:dyDescent="0.4">
      <c r="A247" s="51">
        <v>239</v>
      </c>
      <c r="B247" s="52" t="str">
        <f>IFERROR(INDEX(Výskyt[[poradie]:[kód-P]],MATCH(A247,Výskyt[poradie],0),2),"")</f>
        <v/>
      </c>
      <c r="C247" s="52" t="str">
        <f>IFERROR(INDEX(Cenník[[Kód]:[Názov]],MATCH($B247,Cenník[Kód]),2),"")</f>
        <v/>
      </c>
      <c r="D247" s="46" t="str">
        <f t="shared" ca="1" si="9"/>
        <v/>
      </c>
      <c r="E247" s="53" t="str">
        <f>IFERROR(INDEX(Cenník[[KódN]:[JC]],MATCH($B247,Cenník[KódN]),2),"")</f>
        <v/>
      </c>
      <c r="F247" s="54" t="str">
        <f t="shared" ca="1" si="10"/>
        <v/>
      </c>
      <c r="G247" s="41"/>
      <c r="H247" s="58" t="str">
        <f t="shared" si="11"/>
        <v/>
      </c>
      <c r="I247" s="46" t="str">
        <f ca="1">IF(AND($B247&gt;0,I$7&gt;0),INDEX(Výskyt[#Data],MATCH($B247,Výskyt[kód-P]),I$7),"")</f>
        <v/>
      </c>
      <c r="J247" s="46" t="str">
        <f ca="1">IF(AND($B247&gt;0,J$7&gt;0),INDEX(Výskyt[#Data],MATCH($B247,Výskyt[kód-P]),J$7),"")</f>
        <v/>
      </c>
      <c r="K247" s="46" t="str">
        <f ca="1">IF(AND($B247&gt;0,K$7&gt;0),INDEX(Výskyt[#Data],MATCH($B247,Výskyt[kód-P]),K$7),"")</f>
        <v/>
      </c>
      <c r="L247" s="46" t="str">
        <f ca="1">IF(AND($B247&gt;0,L$7&gt;0),INDEX(Výskyt[#Data],MATCH($B247,Výskyt[kód-P]),L$7),"")</f>
        <v/>
      </c>
      <c r="M247" s="46" t="str">
        <f ca="1">IF(AND($B247&gt;0,M$7&gt;0),INDEX(Výskyt[#Data],MATCH($B247,Výskyt[kód-P]),M$7),"")</f>
        <v/>
      </c>
      <c r="N247" s="46" t="str">
        <f ca="1">IF(AND($B247&gt;0,N$7&gt;0),INDEX(Výskyt[#Data],MATCH($B247,Výskyt[kód-P]),N$7),"")</f>
        <v/>
      </c>
      <c r="O247" s="46" t="str">
        <f ca="1">IF(AND($B247&gt;0,O$7&gt;0),INDEX(Výskyt[#Data],MATCH($B247,Výskyt[kód-P]),O$7),"")</f>
        <v/>
      </c>
      <c r="P247" s="46" t="str">
        <f ca="1">IF(AND($B247&gt;0,P$7&gt;0),INDEX(Výskyt[#Data],MATCH($B247,Výskyt[kód-P]),P$7),"")</f>
        <v/>
      </c>
      <c r="Q247" s="46" t="str">
        <f ca="1">IF(AND($B247&gt;0,Q$7&gt;0),INDEX(Výskyt[#Data],MATCH($B247,Výskyt[kód-P]),Q$7),"")</f>
        <v/>
      </c>
      <c r="R247" s="46" t="str">
        <f ca="1">IF(AND($B247&gt;0,R$7&gt;0),INDEX(Výskyt[#Data],MATCH($B247,Výskyt[kód-P]),R$7),"")</f>
        <v/>
      </c>
    </row>
    <row r="248" spans="1:18" ht="12.75" customHeight="1" x14ac:dyDescent="0.4">
      <c r="A248" s="51">
        <v>240</v>
      </c>
      <c r="B248" s="52" t="str">
        <f>IFERROR(INDEX(Výskyt[[poradie]:[kód-P]],MATCH(A248,Výskyt[poradie],0),2),"")</f>
        <v/>
      </c>
      <c r="C248" s="52" t="str">
        <f>IFERROR(INDEX(Cenník[[Kód]:[Názov]],MATCH($B248,Cenník[Kód]),2),"")</f>
        <v/>
      </c>
      <c r="D248" s="46" t="str">
        <f t="shared" ca="1" si="9"/>
        <v/>
      </c>
      <c r="E248" s="53" t="str">
        <f>IFERROR(INDEX(Cenník[[KódN]:[JC]],MATCH($B248,Cenník[KódN]),2),"")</f>
        <v/>
      </c>
      <c r="F248" s="54" t="str">
        <f t="shared" ca="1" si="10"/>
        <v/>
      </c>
      <c r="G248" s="41"/>
      <c r="H248" s="58" t="str">
        <f t="shared" si="11"/>
        <v/>
      </c>
      <c r="I248" s="46" t="str">
        <f ca="1">IF(AND($B248&gt;0,I$7&gt;0),INDEX(Výskyt[#Data],MATCH($B248,Výskyt[kód-P]),I$7),"")</f>
        <v/>
      </c>
      <c r="J248" s="46" t="str">
        <f ca="1">IF(AND($B248&gt;0,J$7&gt;0),INDEX(Výskyt[#Data],MATCH($B248,Výskyt[kód-P]),J$7),"")</f>
        <v/>
      </c>
      <c r="K248" s="46" t="str">
        <f ca="1">IF(AND($B248&gt;0,K$7&gt;0),INDEX(Výskyt[#Data],MATCH($B248,Výskyt[kód-P]),K$7),"")</f>
        <v/>
      </c>
      <c r="L248" s="46" t="str">
        <f ca="1">IF(AND($B248&gt;0,L$7&gt;0),INDEX(Výskyt[#Data],MATCH($B248,Výskyt[kód-P]),L$7),"")</f>
        <v/>
      </c>
      <c r="M248" s="46" t="str">
        <f ca="1">IF(AND($B248&gt;0,M$7&gt;0),INDEX(Výskyt[#Data],MATCH($B248,Výskyt[kód-P]),M$7),"")</f>
        <v/>
      </c>
      <c r="N248" s="46" t="str">
        <f ca="1">IF(AND($B248&gt;0,N$7&gt;0),INDEX(Výskyt[#Data],MATCH($B248,Výskyt[kód-P]),N$7),"")</f>
        <v/>
      </c>
      <c r="O248" s="46" t="str">
        <f ca="1">IF(AND($B248&gt;0,O$7&gt;0),INDEX(Výskyt[#Data],MATCH($B248,Výskyt[kód-P]),O$7),"")</f>
        <v/>
      </c>
      <c r="P248" s="46" t="str">
        <f ca="1">IF(AND($B248&gt;0,P$7&gt;0),INDEX(Výskyt[#Data],MATCH($B248,Výskyt[kód-P]),P$7),"")</f>
        <v/>
      </c>
      <c r="Q248" s="46" t="str">
        <f ca="1">IF(AND($B248&gt;0,Q$7&gt;0),INDEX(Výskyt[#Data],MATCH($B248,Výskyt[kód-P]),Q$7),"")</f>
        <v/>
      </c>
      <c r="R248" s="46" t="str">
        <f ca="1">IF(AND($B248&gt;0,R$7&gt;0),INDEX(Výskyt[#Data],MATCH($B248,Výskyt[kód-P]),R$7),"")</f>
        <v/>
      </c>
    </row>
    <row r="249" spans="1:18" ht="12.75" customHeight="1" x14ac:dyDescent="0.4">
      <c r="A249" s="51">
        <v>241</v>
      </c>
      <c r="B249" s="52" t="str">
        <f>IFERROR(INDEX(Výskyt[[poradie]:[kód-P]],MATCH(A249,Výskyt[poradie],0),2),"")</f>
        <v/>
      </c>
      <c r="C249" s="52" t="str">
        <f>IFERROR(INDEX(Cenník[[Kód]:[Názov]],MATCH($B249,Cenník[Kód]),2),"")</f>
        <v/>
      </c>
      <c r="D249" s="46" t="str">
        <f t="shared" ca="1" si="9"/>
        <v/>
      </c>
      <c r="E249" s="53" t="str">
        <f>IFERROR(INDEX(Cenník[[KódN]:[JC]],MATCH($B249,Cenník[KódN]),2),"")</f>
        <v/>
      </c>
      <c r="F249" s="54" t="str">
        <f t="shared" ca="1" si="10"/>
        <v/>
      </c>
      <c r="G249" s="41"/>
      <c r="H249" s="58" t="str">
        <f t="shared" si="11"/>
        <v/>
      </c>
      <c r="I249" s="46" t="str">
        <f ca="1">IF(AND($B249&gt;0,I$7&gt;0),INDEX(Výskyt[#Data],MATCH($B249,Výskyt[kód-P]),I$7),"")</f>
        <v/>
      </c>
      <c r="J249" s="46" t="str">
        <f ca="1">IF(AND($B249&gt;0,J$7&gt;0),INDEX(Výskyt[#Data],MATCH($B249,Výskyt[kód-P]),J$7),"")</f>
        <v/>
      </c>
      <c r="K249" s="46" t="str">
        <f ca="1">IF(AND($B249&gt;0,K$7&gt;0),INDEX(Výskyt[#Data],MATCH($B249,Výskyt[kód-P]),K$7),"")</f>
        <v/>
      </c>
      <c r="L249" s="46" t="str">
        <f ca="1">IF(AND($B249&gt;0,L$7&gt;0),INDEX(Výskyt[#Data],MATCH($B249,Výskyt[kód-P]),L$7),"")</f>
        <v/>
      </c>
      <c r="M249" s="46" t="str">
        <f ca="1">IF(AND($B249&gt;0,M$7&gt;0),INDEX(Výskyt[#Data],MATCH($B249,Výskyt[kód-P]),M$7),"")</f>
        <v/>
      </c>
      <c r="N249" s="46" t="str">
        <f ca="1">IF(AND($B249&gt;0,N$7&gt;0),INDEX(Výskyt[#Data],MATCH($B249,Výskyt[kód-P]),N$7),"")</f>
        <v/>
      </c>
      <c r="O249" s="46" t="str">
        <f ca="1">IF(AND($B249&gt;0,O$7&gt;0),INDEX(Výskyt[#Data],MATCH($B249,Výskyt[kód-P]),O$7),"")</f>
        <v/>
      </c>
      <c r="P249" s="46" t="str">
        <f ca="1">IF(AND($B249&gt;0,P$7&gt;0),INDEX(Výskyt[#Data],MATCH($B249,Výskyt[kód-P]),P$7),"")</f>
        <v/>
      </c>
      <c r="Q249" s="46" t="str">
        <f ca="1">IF(AND($B249&gt;0,Q$7&gt;0),INDEX(Výskyt[#Data],MATCH($B249,Výskyt[kód-P]),Q$7),"")</f>
        <v/>
      </c>
      <c r="R249" s="46" t="str">
        <f ca="1">IF(AND($B249&gt;0,R$7&gt;0),INDEX(Výskyt[#Data],MATCH($B249,Výskyt[kód-P]),R$7),"")</f>
        <v/>
      </c>
    </row>
    <row r="250" spans="1:18" ht="12.75" customHeight="1" x14ac:dyDescent="0.4">
      <c r="A250" s="51">
        <v>242</v>
      </c>
      <c r="B250" s="52" t="str">
        <f>IFERROR(INDEX(Výskyt[[poradie]:[kód-P]],MATCH(A250,Výskyt[poradie],0),2),"")</f>
        <v/>
      </c>
      <c r="C250" s="52" t="str">
        <f>IFERROR(INDEX(Cenník[[Kód]:[Názov]],MATCH($B250,Cenník[Kód]),2),"")</f>
        <v/>
      </c>
      <c r="D250" s="46" t="str">
        <f t="shared" ca="1" si="9"/>
        <v/>
      </c>
      <c r="E250" s="53" t="str">
        <f>IFERROR(INDEX(Cenník[[KódN]:[JC]],MATCH($B250,Cenník[KódN]),2),"")</f>
        <v/>
      </c>
      <c r="F250" s="54" t="str">
        <f t="shared" ca="1" si="10"/>
        <v/>
      </c>
      <c r="G250" s="41"/>
      <c r="H250" s="58" t="str">
        <f t="shared" si="11"/>
        <v/>
      </c>
      <c r="I250" s="46" t="str">
        <f ca="1">IF(AND($B250&gt;0,I$7&gt;0),INDEX(Výskyt[#Data],MATCH($B250,Výskyt[kód-P]),I$7),"")</f>
        <v/>
      </c>
      <c r="J250" s="46" t="str">
        <f ca="1">IF(AND($B250&gt;0,J$7&gt;0),INDEX(Výskyt[#Data],MATCH($B250,Výskyt[kód-P]),J$7),"")</f>
        <v/>
      </c>
      <c r="K250" s="46" t="str">
        <f ca="1">IF(AND($B250&gt;0,K$7&gt;0),INDEX(Výskyt[#Data],MATCH($B250,Výskyt[kód-P]),K$7),"")</f>
        <v/>
      </c>
      <c r="L250" s="46" t="str">
        <f ca="1">IF(AND($B250&gt;0,L$7&gt;0),INDEX(Výskyt[#Data],MATCH($B250,Výskyt[kód-P]),L$7),"")</f>
        <v/>
      </c>
      <c r="M250" s="46" t="str">
        <f ca="1">IF(AND($B250&gt;0,M$7&gt;0),INDEX(Výskyt[#Data],MATCH($B250,Výskyt[kód-P]),M$7),"")</f>
        <v/>
      </c>
      <c r="N250" s="46" t="str">
        <f ca="1">IF(AND($B250&gt;0,N$7&gt;0),INDEX(Výskyt[#Data],MATCH($B250,Výskyt[kód-P]),N$7),"")</f>
        <v/>
      </c>
      <c r="O250" s="46" t="str">
        <f ca="1">IF(AND($B250&gt;0,O$7&gt;0),INDEX(Výskyt[#Data],MATCH($B250,Výskyt[kód-P]),O$7),"")</f>
        <v/>
      </c>
      <c r="P250" s="46" t="str">
        <f ca="1">IF(AND($B250&gt;0,P$7&gt;0),INDEX(Výskyt[#Data],MATCH($B250,Výskyt[kód-P]),P$7),"")</f>
        <v/>
      </c>
      <c r="Q250" s="46" t="str">
        <f ca="1">IF(AND($B250&gt;0,Q$7&gt;0),INDEX(Výskyt[#Data],MATCH($B250,Výskyt[kód-P]),Q$7),"")</f>
        <v/>
      </c>
      <c r="R250" s="46" t="str">
        <f ca="1">IF(AND($B250&gt;0,R$7&gt;0),INDEX(Výskyt[#Data],MATCH($B250,Výskyt[kód-P]),R$7),"")</f>
        <v/>
      </c>
    </row>
    <row r="251" spans="1:18" ht="12.75" customHeight="1" x14ac:dyDescent="0.4">
      <c r="A251" s="51">
        <v>243</v>
      </c>
      <c r="B251" s="52" t="str">
        <f>IFERROR(INDEX(Výskyt[[poradie]:[kód-P]],MATCH(A251,Výskyt[poradie],0),2),"")</f>
        <v/>
      </c>
      <c r="C251" s="52" t="str">
        <f>IFERROR(INDEX(Cenník[[Kód]:[Názov]],MATCH($B251,Cenník[Kód]),2),"")</f>
        <v/>
      </c>
      <c r="D251" s="46" t="str">
        <f t="shared" ca="1" si="9"/>
        <v/>
      </c>
      <c r="E251" s="53" t="str">
        <f>IFERROR(INDEX(Cenník[[KódN]:[JC]],MATCH($B251,Cenník[KódN]),2),"")</f>
        <v/>
      </c>
      <c r="F251" s="54" t="str">
        <f t="shared" ca="1" si="10"/>
        <v/>
      </c>
      <c r="G251" s="41"/>
      <c r="H251" s="58" t="str">
        <f t="shared" si="11"/>
        <v/>
      </c>
      <c r="I251" s="46" t="str">
        <f ca="1">IF(AND($B251&gt;0,I$7&gt;0),INDEX(Výskyt[#Data],MATCH($B251,Výskyt[kód-P]),I$7),"")</f>
        <v/>
      </c>
      <c r="J251" s="46" t="str">
        <f ca="1">IF(AND($B251&gt;0,J$7&gt;0),INDEX(Výskyt[#Data],MATCH($B251,Výskyt[kód-P]),J$7),"")</f>
        <v/>
      </c>
      <c r="K251" s="46" t="str">
        <f ca="1">IF(AND($B251&gt;0,K$7&gt;0),INDEX(Výskyt[#Data],MATCH($B251,Výskyt[kód-P]),K$7),"")</f>
        <v/>
      </c>
      <c r="L251" s="46" t="str">
        <f ca="1">IF(AND($B251&gt;0,L$7&gt;0),INDEX(Výskyt[#Data],MATCH($B251,Výskyt[kód-P]),L$7),"")</f>
        <v/>
      </c>
      <c r="M251" s="46" t="str">
        <f ca="1">IF(AND($B251&gt;0,M$7&gt;0),INDEX(Výskyt[#Data],MATCH($B251,Výskyt[kód-P]),M$7),"")</f>
        <v/>
      </c>
      <c r="N251" s="46" t="str">
        <f ca="1">IF(AND($B251&gt;0,N$7&gt;0),INDEX(Výskyt[#Data],MATCH($B251,Výskyt[kód-P]),N$7),"")</f>
        <v/>
      </c>
      <c r="O251" s="46" t="str">
        <f ca="1">IF(AND($B251&gt;0,O$7&gt;0),INDEX(Výskyt[#Data],MATCH($B251,Výskyt[kód-P]),O$7),"")</f>
        <v/>
      </c>
      <c r="P251" s="46" t="str">
        <f ca="1">IF(AND($B251&gt;0,P$7&gt;0),INDEX(Výskyt[#Data],MATCH($B251,Výskyt[kód-P]),P$7),"")</f>
        <v/>
      </c>
      <c r="Q251" s="46" t="str">
        <f ca="1">IF(AND($B251&gt;0,Q$7&gt;0),INDEX(Výskyt[#Data],MATCH($B251,Výskyt[kód-P]),Q$7),"")</f>
        <v/>
      </c>
      <c r="R251" s="46" t="str">
        <f ca="1">IF(AND($B251&gt;0,R$7&gt;0),INDEX(Výskyt[#Data],MATCH($B251,Výskyt[kód-P]),R$7),"")</f>
        <v/>
      </c>
    </row>
    <row r="252" spans="1:18" ht="12.75" customHeight="1" x14ac:dyDescent="0.4">
      <c r="A252" s="51">
        <v>244</v>
      </c>
      <c r="B252" s="52" t="str">
        <f>IFERROR(INDEX(Výskyt[[poradie]:[kód-P]],MATCH(A252,Výskyt[poradie],0),2),"")</f>
        <v/>
      </c>
      <c r="C252" s="52" t="str">
        <f>IFERROR(INDEX(Cenník[[Kód]:[Názov]],MATCH($B252,Cenník[Kód]),2),"")</f>
        <v/>
      </c>
      <c r="D252" s="46" t="str">
        <f t="shared" ca="1" si="9"/>
        <v/>
      </c>
      <c r="E252" s="53" t="str">
        <f>IFERROR(INDEX(Cenník[[KódN]:[JC]],MATCH($B252,Cenník[KódN]),2),"")</f>
        <v/>
      </c>
      <c r="F252" s="54" t="str">
        <f t="shared" ca="1" si="10"/>
        <v/>
      </c>
      <c r="G252" s="41"/>
      <c r="H252" s="58" t="str">
        <f t="shared" si="11"/>
        <v/>
      </c>
      <c r="I252" s="46" t="str">
        <f ca="1">IF(AND($B252&gt;0,I$7&gt;0),INDEX(Výskyt[#Data],MATCH($B252,Výskyt[kód-P]),I$7),"")</f>
        <v/>
      </c>
      <c r="J252" s="46" t="str">
        <f ca="1">IF(AND($B252&gt;0,J$7&gt;0),INDEX(Výskyt[#Data],MATCH($B252,Výskyt[kód-P]),J$7),"")</f>
        <v/>
      </c>
      <c r="K252" s="46" t="str">
        <f ca="1">IF(AND($B252&gt;0,K$7&gt;0),INDEX(Výskyt[#Data],MATCH($B252,Výskyt[kód-P]),K$7),"")</f>
        <v/>
      </c>
      <c r="L252" s="46" t="str">
        <f ca="1">IF(AND($B252&gt;0,L$7&gt;0),INDEX(Výskyt[#Data],MATCH($B252,Výskyt[kód-P]),L$7),"")</f>
        <v/>
      </c>
      <c r="M252" s="46" t="str">
        <f ca="1">IF(AND($B252&gt;0,M$7&gt;0),INDEX(Výskyt[#Data],MATCH($B252,Výskyt[kód-P]),M$7),"")</f>
        <v/>
      </c>
      <c r="N252" s="46" t="str">
        <f ca="1">IF(AND($B252&gt;0,N$7&gt;0),INDEX(Výskyt[#Data],MATCH($B252,Výskyt[kód-P]),N$7),"")</f>
        <v/>
      </c>
      <c r="O252" s="46" t="str">
        <f ca="1">IF(AND($B252&gt;0,O$7&gt;0),INDEX(Výskyt[#Data],MATCH($B252,Výskyt[kód-P]),O$7),"")</f>
        <v/>
      </c>
      <c r="P252" s="46" t="str">
        <f ca="1">IF(AND($B252&gt;0,P$7&gt;0),INDEX(Výskyt[#Data],MATCH($B252,Výskyt[kód-P]),P$7),"")</f>
        <v/>
      </c>
      <c r="Q252" s="46" t="str">
        <f ca="1">IF(AND($B252&gt;0,Q$7&gt;0),INDEX(Výskyt[#Data],MATCH($B252,Výskyt[kód-P]),Q$7),"")</f>
        <v/>
      </c>
      <c r="R252" s="46" t="str">
        <f ca="1">IF(AND($B252&gt;0,R$7&gt;0),INDEX(Výskyt[#Data],MATCH($B252,Výskyt[kód-P]),R$7),"")</f>
        <v/>
      </c>
    </row>
    <row r="253" spans="1:18" ht="12.75" customHeight="1" x14ac:dyDescent="0.4">
      <c r="A253" s="51">
        <v>245</v>
      </c>
      <c r="B253" s="52" t="str">
        <f>IFERROR(INDEX(Výskyt[[poradie]:[kód-P]],MATCH(A253,Výskyt[poradie],0),2),"")</f>
        <v/>
      </c>
      <c r="C253" s="52" t="str">
        <f>IFERROR(INDEX(Cenník[[Kód]:[Názov]],MATCH($B253,Cenník[Kód]),2),"")</f>
        <v/>
      </c>
      <c r="D253" s="46" t="str">
        <f t="shared" ca="1" si="9"/>
        <v/>
      </c>
      <c r="E253" s="53" t="str">
        <f>IFERROR(INDEX(Cenník[[KódN]:[JC]],MATCH($B253,Cenník[KódN]),2),"")</f>
        <v/>
      </c>
      <c r="F253" s="54" t="str">
        <f t="shared" ca="1" si="10"/>
        <v/>
      </c>
      <c r="G253" s="41"/>
      <c r="H253" s="58" t="str">
        <f t="shared" si="11"/>
        <v/>
      </c>
      <c r="I253" s="46" t="str">
        <f ca="1">IF(AND($B253&gt;0,I$7&gt;0),INDEX(Výskyt[#Data],MATCH($B253,Výskyt[kód-P]),I$7),"")</f>
        <v/>
      </c>
      <c r="J253" s="46" t="str">
        <f ca="1">IF(AND($B253&gt;0,J$7&gt;0),INDEX(Výskyt[#Data],MATCH($B253,Výskyt[kód-P]),J$7),"")</f>
        <v/>
      </c>
      <c r="K253" s="46" t="str">
        <f ca="1">IF(AND($B253&gt;0,K$7&gt;0),INDEX(Výskyt[#Data],MATCH($B253,Výskyt[kód-P]),K$7),"")</f>
        <v/>
      </c>
      <c r="L253" s="46" t="str">
        <f ca="1">IF(AND($B253&gt;0,L$7&gt;0),INDEX(Výskyt[#Data],MATCH($B253,Výskyt[kód-P]),L$7),"")</f>
        <v/>
      </c>
      <c r="M253" s="46" t="str">
        <f ca="1">IF(AND($B253&gt;0,M$7&gt;0),INDEX(Výskyt[#Data],MATCH($B253,Výskyt[kód-P]),M$7),"")</f>
        <v/>
      </c>
      <c r="N253" s="46" t="str">
        <f ca="1">IF(AND($B253&gt;0,N$7&gt;0),INDEX(Výskyt[#Data],MATCH($B253,Výskyt[kód-P]),N$7),"")</f>
        <v/>
      </c>
      <c r="O253" s="46" t="str">
        <f ca="1">IF(AND($B253&gt;0,O$7&gt;0),INDEX(Výskyt[#Data],MATCH($B253,Výskyt[kód-P]),O$7),"")</f>
        <v/>
      </c>
      <c r="P253" s="46" t="str">
        <f ca="1">IF(AND($B253&gt;0,P$7&gt;0),INDEX(Výskyt[#Data],MATCH($B253,Výskyt[kód-P]),P$7),"")</f>
        <v/>
      </c>
      <c r="Q253" s="46" t="str">
        <f ca="1">IF(AND($B253&gt;0,Q$7&gt;0),INDEX(Výskyt[#Data],MATCH($B253,Výskyt[kód-P]),Q$7),"")</f>
        <v/>
      </c>
      <c r="R253" s="46" t="str">
        <f ca="1">IF(AND($B253&gt;0,R$7&gt;0),INDEX(Výskyt[#Data],MATCH($B253,Výskyt[kód-P]),R$7),"")</f>
        <v/>
      </c>
    </row>
    <row r="254" spans="1:18" ht="12.75" customHeight="1" x14ac:dyDescent="0.4">
      <c r="A254" s="51">
        <v>246</v>
      </c>
      <c r="B254" s="52" t="str">
        <f>IFERROR(INDEX(Výskyt[[poradie]:[kód-P]],MATCH(A254,Výskyt[poradie],0),2),"")</f>
        <v/>
      </c>
      <c r="C254" s="52" t="str">
        <f>IFERROR(INDEX(Cenník[[Kód]:[Názov]],MATCH($B254,Cenník[Kód]),2),"")</f>
        <v/>
      </c>
      <c r="D254" s="46" t="str">
        <f t="shared" ca="1" si="9"/>
        <v/>
      </c>
      <c r="E254" s="53" t="str">
        <f>IFERROR(INDEX(Cenník[[KódN]:[JC]],MATCH($B254,Cenník[KódN]),2),"")</f>
        <v/>
      </c>
      <c r="F254" s="54" t="str">
        <f t="shared" ca="1" si="10"/>
        <v/>
      </c>
      <c r="G254" s="41"/>
      <c r="H254" s="58" t="str">
        <f t="shared" si="11"/>
        <v/>
      </c>
      <c r="I254" s="46" t="str">
        <f ca="1">IF(AND($B254&gt;0,I$7&gt;0),INDEX(Výskyt[#Data],MATCH($B254,Výskyt[kód-P]),I$7),"")</f>
        <v/>
      </c>
      <c r="J254" s="46" t="str">
        <f ca="1">IF(AND($B254&gt;0,J$7&gt;0),INDEX(Výskyt[#Data],MATCH($B254,Výskyt[kód-P]),J$7),"")</f>
        <v/>
      </c>
      <c r="K254" s="46" t="str">
        <f ca="1">IF(AND($B254&gt;0,K$7&gt;0),INDEX(Výskyt[#Data],MATCH($B254,Výskyt[kód-P]),K$7),"")</f>
        <v/>
      </c>
      <c r="L254" s="46" t="str">
        <f ca="1">IF(AND($B254&gt;0,L$7&gt;0),INDEX(Výskyt[#Data],MATCH($B254,Výskyt[kód-P]),L$7),"")</f>
        <v/>
      </c>
      <c r="M254" s="46" t="str">
        <f ca="1">IF(AND($B254&gt;0,M$7&gt;0),INDEX(Výskyt[#Data],MATCH($B254,Výskyt[kód-P]),M$7),"")</f>
        <v/>
      </c>
      <c r="N254" s="46" t="str">
        <f ca="1">IF(AND($B254&gt;0,N$7&gt;0),INDEX(Výskyt[#Data],MATCH($B254,Výskyt[kód-P]),N$7),"")</f>
        <v/>
      </c>
      <c r="O254" s="46" t="str">
        <f ca="1">IF(AND($B254&gt;0,O$7&gt;0),INDEX(Výskyt[#Data],MATCH($B254,Výskyt[kód-P]),O$7),"")</f>
        <v/>
      </c>
      <c r="P254" s="46" t="str">
        <f ca="1">IF(AND($B254&gt;0,P$7&gt;0),INDEX(Výskyt[#Data],MATCH($B254,Výskyt[kód-P]),P$7),"")</f>
        <v/>
      </c>
      <c r="Q254" s="46" t="str">
        <f ca="1">IF(AND($B254&gt;0,Q$7&gt;0),INDEX(Výskyt[#Data],MATCH($B254,Výskyt[kód-P]),Q$7),"")</f>
        <v/>
      </c>
      <c r="R254" s="46" t="str">
        <f ca="1">IF(AND($B254&gt;0,R$7&gt;0),INDEX(Výskyt[#Data],MATCH($B254,Výskyt[kód-P]),R$7),"")</f>
        <v/>
      </c>
    </row>
    <row r="255" spans="1:18" ht="12.75" customHeight="1" x14ac:dyDescent="0.4">
      <c r="A255" s="51">
        <v>247</v>
      </c>
      <c r="B255" s="52" t="str">
        <f>IFERROR(INDEX(Výskyt[[poradie]:[kód-P]],MATCH(A255,Výskyt[poradie],0),2),"")</f>
        <v/>
      </c>
      <c r="C255" s="52" t="str">
        <f>IFERROR(INDEX(Cenník[[Kód]:[Názov]],MATCH($B255,Cenník[Kód]),2),"")</f>
        <v/>
      </c>
      <c r="D255" s="46" t="str">
        <f t="shared" ca="1" si="9"/>
        <v/>
      </c>
      <c r="E255" s="53" t="str">
        <f>IFERROR(INDEX(Cenník[[KódN]:[JC]],MATCH($B255,Cenník[KódN]),2),"")</f>
        <v/>
      </c>
      <c r="F255" s="54" t="str">
        <f t="shared" ca="1" si="10"/>
        <v/>
      </c>
      <c r="G255" s="41"/>
      <c r="H255" s="58" t="str">
        <f t="shared" si="11"/>
        <v/>
      </c>
      <c r="I255" s="46" t="str">
        <f ca="1">IF(AND($B255&gt;0,I$7&gt;0),INDEX(Výskyt[#Data],MATCH($B255,Výskyt[kód-P]),I$7),"")</f>
        <v/>
      </c>
      <c r="J255" s="46" t="str">
        <f ca="1">IF(AND($B255&gt;0,J$7&gt;0),INDEX(Výskyt[#Data],MATCH($B255,Výskyt[kód-P]),J$7),"")</f>
        <v/>
      </c>
      <c r="K255" s="46" t="str">
        <f ca="1">IF(AND($B255&gt;0,K$7&gt;0),INDEX(Výskyt[#Data],MATCH($B255,Výskyt[kód-P]),K$7),"")</f>
        <v/>
      </c>
      <c r="L255" s="46" t="str">
        <f ca="1">IF(AND($B255&gt;0,L$7&gt;0),INDEX(Výskyt[#Data],MATCH($B255,Výskyt[kód-P]),L$7),"")</f>
        <v/>
      </c>
      <c r="M255" s="46" t="str">
        <f ca="1">IF(AND($B255&gt;0,M$7&gt;0),INDEX(Výskyt[#Data],MATCH($B255,Výskyt[kód-P]),M$7),"")</f>
        <v/>
      </c>
      <c r="N255" s="46" t="str">
        <f ca="1">IF(AND($B255&gt;0,N$7&gt;0),INDEX(Výskyt[#Data],MATCH($B255,Výskyt[kód-P]),N$7),"")</f>
        <v/>
      </c>
      <c r="O255" s="46" t="str">
        <f ca="1">IF(AND($B255&gt;0,O$7&gt;0),INDEX(Výskyt[#Data],MATCH($B255,Výskyt[kód-P]),O$7),"")</f>
        <v/>
      </c>
      <c r="P255" s="46" t="str">
        <f ca="1">IF(AND($B255&gt;0,P$7&gt;0),INDEX(Výskyt[#Data],MATCH($B255,Výskyt[kód-P]),P$7),"")</f>
        <v/>
      </c>
      <c r="Q255" s="46" t="str">
        <f ca="1">IF(AND($B255&gt;0,Q$7&gt;0),INDEX(Výskyt[#Data],MATCH($B255,Výskyt[kód-P]),Q$7),"")</f>
        <v/>
      </c>
      <c r="R255" s="46" t="str">
        <f ca="1">IF(AND($B255&gt;0,R$7&gt;0),INDEX(Výskyt[#Data],MATCH($B255,Výskyt[kód-P]),R$7),"")</f>
        <v/>
      </c>
    </row>
    <row r="256" spans="1:18" ht="12.75" customHeight="1" x14ac:dyDescent="0.4">
      <c r="A256" s="51">
        <v>248</v>
      </c>
      <c r="B256" s="52" t="str">
        <f>IFERROR(INDEX(Výskyt[[poradie]:[kód-P]],MATCH(A256,Výskyt[poradie],0),2),"")</f>
        <v/>
      </c>
      <c r="C256" s="52" t="str">
        <f>IFERROR(INDEX(Cenník[[Kód]:[Názov]],MATCH($B256,Cenník[Kód]),2),"")</f>
        <v/>
      </c>
      <c r="D256" s="46" t="str">
        <f t="shared" ca="1" si="9"/>
        <v/>
      </c>
      <c r="E256" s="53" t="str">
        <f>IFERROR(INDEX(Cenník[[KódN]:[JC]],MATCH($B256,Cenník[KódN]),2),"")</f>
        <v/>
      </c>
      <c r="F256" s="54" t="str">
        <f t="shared" ca="1" si="10"/>
        <v/>
      </c>
      <c r="G256" s="41"/>
      <c r="H256" s="58" t="str">
        <f t="shared" si="11"/>
        <v/>
      </c>
      <c r="I256" s="46" t="str">
        <f ca="1">IF(AND($B256&gt;0,I$7&gt;0),INDEX(Výskyt[#Data],MATCH($B256,Výskyt[kód-P]),I$7),"")</f>
        <v/>
      </c>
      <c r="J256" s="46" t="str">
        <f ca="1">IF(AND($B256&gt;0,J$7&gt;0),INDEX(Výskyt[#Data],MATCH($B256,Výskyt[kód-P]),J$7),"")</f>
        <v/>
      </c>
      <c r="K256" s="46" t="str">
        <f ca="1">IF(AND($B256&gt;0,K$7&gt;0),INDEX(Výskyt[#Data],MATCH($B256,Výskyt[kód-P]),K$7),"")</f>
        <v/>
      </c>
      <c r="L256" s="46" t="str">
        <f ca="1">IF(AND($B256&gt;0,L$7&gt;0),INDEX(Výskyt[#Data],MATCH($B256,Výskyt[kód-P]),L$7),"")</f>
        <v/>
      </c>
      <c r="M256" s="46" t="str">
        <f ca="1">IF(AND($B256&gt;0,M$7&gt;0),INDEX(Výskyt[#Data],MATCH($B256,Výskyt[kód-P]),M$7),"")</f>
        <v/>
      </c>
      <c r="N256" s="46" t="str">
        <f ca="1">IF(AND($B256&gt;0,N$7&gt;0),INDEX(Výskyt[#Data],MATCH($B256,Výskyt[kód-P]),N$7),"")</f>
        <v/>
      </c>
      <c r="O256" s="46" t="str">
        <f ca="1">IF(AND($B256&gt;0,O$7&gt;0),INDEX(Výskyt[#Data],MATCH($B256,Výskyt[kód-P]),O$7),"")</f>
        <v/>
      </c>
      <c r="P256" s="46" t="str">
        <f ca="1">IF(AND($B256&gt;0,P$7&gt;0),INDEX(Výskyt[#Data],MATCH($B256,Výskyt[kód-P]),P$7),"")</f>
        <v/>
      </c>
      <c r="Q256" s="46" t="str">
        <f ca="1">IF(AND($B256&gt;0,Q$7&gt;0),INDEX(Výskyt[#Data],MATCH($B256,Výskyt[kód-P]),Q$7),"")</f>
        <v/>
      </c>
      <c r="R256" s="46" t="str">
        <f ca="1">IF(AND($B256&gt;0,R$7&gt;0),INDEX(Výskyt[#Data],MATCH($B256,Výskyt[kód-P]),R$7),"")</f>
        <v/>
      </c>
    </row>
    <row r="257" spans="1:18" ht="12.75" customHeight="1" x14ac:dyDescent="0.4">
      <c r="A257" s="51">
        <v>249</v>
      </c>
      <c r="B257" s="52" t="str">
        <f>IFERROR(INDEX(Výskyt[[poradie]:[kód-P]],MATCH(A257,Výskyt[poradie],0),2),"")</f>
        <v/>
      </c>
      <c r="C257" s="52" t="str">
        <f>IFERROR(INDEX(Cenník[[Kód]:[Názov]],MATCH($B257,Cenník[Kód]),2),"")</f>
        <v/>
      </c>
      <c r="D257" s="46" t="str">
        <f t="shared" ca="1" si="9"/>
        <v/>
      </c>
      <c r="E257" s="53" t="str">
        <f>IFERROR(INDEX(Cenník[[KódN]:[JC]],MATCH($B257,Cenník[KódN]),2),"")</f>
        <v/>
      </c>
      <c r="F257" s="54" t="str">
        <f t="shared" ca="1" si="10"/>
        <v/>
      </c>
      <c r="G257" s="41"/>
      <c r="H257" s="58" t="str">
        <f t="shared" si="11"/>
        <v/>
      </c>
      <c r="I257" s="46" t="str">
        <f ca="1">IF(AND($B257&gt;0,I$7&gt;0),INDEX(Výskyt[#Data],MATCH($B257,Výskyt[kód-P]),I$7),"")</f>
        <v/>
      </c>
      <c r="J257" s="46" t="str">
        <f ca="1">IF(AND($B257&gt;0,J$7&gt;0),INDEX(Výskyt[#Data],MATCH($B257,Výskyt[kód-P]),J$7),"")</f>
        <v/>
      </c>
      <c r="K257" s="46" t="str">
        <f ca="1">IF(AND($B257&gt;0,K$7&gt;0),INDEX(Výskyt[#Data],MATCH($B257,Výskyt[kód-P]),K$7),"")</f>
        <v/>
      </c>
      <c r="L257" s="46" t="str">
        <f ca="1">IF(AND($B257&gt;0,L$7&gt;0),INDEX(Výskyt[#Data],MATCH($B257,Výskyt[kód-P]),L$7),"")</f>
        <v/>
      </c>
      <c r="M257" s="46" t="str">
        <f ca="1">IF(AND($B257&gt;0,M$7&gt;0),INDEX(Výskyt[#Data],MATCH($B257,Výskyt[kód-P]),M$7),"")</f>
        <v/>
      </c>
      <c r="N257" s="46" t="str">
        <f ca="1">IF(AND($B257&gt;0,N$7&gt;0),INDEX(Výskyt[#Data],MATCH($B257,Výskyt[kód-P]),N$7),"")</f>
        <v/>
      </c>
      <c r="O257" s="46" t="str">
        <f ca="1">IF(AND($B257&gt;0,O$7&gt;0),INDEX(Výskyt[#Data],MATCH($B257,Výskyt[kód-P]),O$7),"")</f>
        <v/>
      </c>
      <c r="P257" s="46" t="str">
        <f ca="1">IF(AND($B257&gt;0,P$7&gt;0),INDEX(Výskyt[#Data],MATCH($B257,Výskyt[kód-P]),P$7),"")</f>
        <v/>
      </c>
      <c r="Q257" s="46" t="str">
        <f ca="1">IF(AND($B257&gt;0,Q$7&gt;0),INDEX(Výskyt[#Data],MATCH($B257,Výskyt[kód-P]),Q$7),"")</f>
        <v/>
      </c>
      <c r="R257" s="46" t="str">
        <f ca="1">IF(AND($B257&gt;0,R$7&gt;0),INDEX(Výskyt[#Data],MATCH($B257,Výskyt[kód-P]),R$7),"")</f>
        <v/>
      </c>
    </row>
    <row r="258" spans="1:18" ht="12.75" customHeight="1" x14ac:dyDescent="0.4">
      <c r="A258" s="51">
        <v>250</v>
      </c>
      <c r="B258" s="52" t="str">
        <f>IFERROR(INDEX(Výskyt[[poradie]:[kód-P]],MATCH(A258,Výskyt[poradie],0),2),"")</f>
        <v/>
      </c>
      <c r="C258" s="52" t="str">
        <f>IFERROR(INDEX(Cenník[[Kód]:[Názov]],MATCH($B258,Cenník[Kód]),2),"")</f>
        <v/>
      </c>
      <c r="D258" s="46" t="str">
        <f t="shared" ca="1" si="9"/>
        <v/>
      </c>
      <c r="E258" s="53" t="str">
        <f>IFERROR(INDEX(Cenník[[KódN]:[JC]],MATCH($B258,Cenník[KódN]),2),"")</f>
        <v/>
      </c>
      <c r="F258" s="54" t="str">
        <f t="shared" ca="1" si="10"/>
        <v/>
      </c>
      <c r="G258" s="41"/>
      <c r="H258" s="58" t="str">
        <f t="shared" si="11"/>
        <v/>
      </c>
      <c r="I258" s="46" t="str">
        <f ca="1">IF(AND($B258&gt;0,I$7&gt;0),INDEX(Výskyt[#Data],MATCH($B258,Výskyt[kód-P]),I$7),"")</f>
        <v/>
      </c>
      <c r="J258" s="46" t="str">
        <f ca="1">IF(AND($B258&gt;0,J$7&gt;0),INDEX(Výskyt[#Data],MATCH($B258,Výskyt[kód-P]),J$7),"")</f>
        <v/>
      </c>
      <c r="K258" s="46" t="str">
        <f ca="1">IF(AND($B258&gt;0,K$7&gt;0),INDEX(Výskyt[#Data],MATCH($B258,Výskyt[kód-P]),K$7),"")</f>
        <v/>
      </c>
      <c r="L258" s="46" t="str">
        <f ca="1">IF(AND($B258&gt;0,L$7&gt;0),INDEX(Výskyt[#Data],MATCH($B258,Výskyt[kód-P]),L$7),"")</f>
        <v/>
      </c>
      <c r="M258" s="46" t="str">
        <f ca="1">IF(AND($B258&gt;0,M$7&gt;0),INDEX(Výskyt[#Data],MATCH($B258,Výskyt[kód-P]),M$7),"")</f>
        <v/>
      </c>
      <c r="N258" s="46" t="str">
        <f ca="1">IF(AND($B258&gt;0,N$7&gt;0),INDEX(Výskyt[#Data],MATCH($B258,Výskyt[kód-P]),N$7),"")</f>
        <v/>
      </c>
      <c r="O258" s="46" t="str">
        <f ca="1">IF(AND($B258&gt;0,O$7&gt;0),INDEX(Výskyt[#Data],MATCH($B258,Výskyt[kód-P]),O$7),"")</f>
        <v/>
      </c>
      <c r="P258" s="46" t="str">
        <f ca="1">IF(AND($B258&gt;0,P$7&gt;0),INDEX(Výskyt[#Data],MATCH($B258,Výskyt[kód-P]),P$7),"")</f>
        <v/>
      </c>
      <c r="Q258" s="46" t="str">
        <f ca="1">IF(AND($B258&gt;0,Q$7&gt;0),INDEX(Výskyt[#Data],MATCH($B258,Výskyt[kód-P]),Q$7),"")</f>
        <v/>
      </c>
      <c r="R258" s="46" t="str">
        <f ca="1">IF(AND($B258&gt;0,R$7&gt;0),INDEX(Výskyt[#Data],MATCH($B258,Výskyt[kód-P]),R$7),"")</f>
        <v/>
      </c>
    </row>
    <row r="259" spans="1:18" ht="12.75" customHeight="1" x14ac:dyDescent="0.4">
      <c r="A259" s="51">
        <v>251</v>
      </c>
      <c r="B259" s="52" t="str">
        <f>IFERROR(INDEX(Výskyt[[poradie]:[kód-P]],MATCH(A259,Výskyt[poradie],0),2),"")</f>
        <v/>
      </c>
      <c r="C259" s="52" t="str">
        <f>IFERROR(INDEX(Cenník[[Kód]:[Názov]],MATCH($B259,Cenník[Kód]),2),"")</f>
        <v/>
      </c>
      <c r="D259" s="46" t="str">
        <f t="shared" ca="1" si="9"/>
        <v/>
      </c>
      <c r="E259" s="53" t="str">
        <f>IFERROR(INDEX(Cenník[[KódN]:[JC]],MATCH($B259,Cenník[KódN]),2),"")</f>
        <v/>
      </c>
      <c r="F259" s="54" t="str">
        <f t="shared" ca="1" si="10"/>
        <v/>
      </c>
      <c r="G259" s="41"/>
      <c r="H259" s="58" t="str">
        <f t="shared" si="11"/>
        <v/>
      </c>
      <c r="I259" s="46" t="str">
        <f ca="1">IF(AND($B259&gt;0,I$7&gt;0),INDEX(Výskyt[#Data],MATCH($B259,Výskyt[kód-P]),I$7),"")</f>
        <v/>
      </c>
      <c r="J259" s="46" t="str">
        <f ca="1">IF(AND($B259&gt;0,J$7&gt;0),INDEX(Výskyt[#Data],MATCH($B259,Výskyt[kód-P]),J$7),"")</f>
        <v/>
      </c>
      <c r="K259" s="46" t="str">
        <f ca="1">IF(AND($B259&gt;0,K$7&gt;0),INDEX(Výskyt[#Data],MATCH($B259,Výskyt[kód-P]),K$7),"")</f>
        <v/>
      </c>
      <c r="L259" s="46" t="str">
        <f ca="1">IF(AND($B259&gt;0,L$7&gt;0),INDEX(Výskyt[#Data],MATCH($B259,Výskyt[kód-P]),L$7),"")</f>
        <v/>
      </c>
      <c r="M259" s="46" t="str">
        <f ca="1">IF(AND($B259&gt;0,M$7&gt;0),INDEX(Výskyt[#Data],MATCH($B259,Výskyt[kód-P]),M$7),"")</f>
        <v/>
      </c>
      <c r="N259" s="46" t="str">
        <f ca="1">IF(AND($B259&gt;0,N$7&gt;0),INDEX(Výskyt[#Data],MATCH($B259,Výskyt[kód-P]),N$7),"")</f>
        <v/>
      </c>
      <c r="O259" s="46" t="str">
        <f ca="1">IF(AND($B259&gt;0,O$7&gt;0),INDEX(Výskyt[#Data],MATCH($B259,Výskyt[kód-P]),O$7),"")</f>
        <v/>
      </c>
      <c r="P259" s="46" t="str">
        <f ca="1">IF(AND($B259&gt;0,P$7&gt;0),INDEX(Výskyt[#Data],MATCH($B259,Výskyt[kód-P]),P$7),"")</f>
        <v/>
      </c>
      <c r="Q259" s="46" t="str">
        <f ca="1">IF(AND($B259&gt;0,Q$7&gt;0),INDEX(Výskyt[#Data],MATCH($B259,Výskyt[kód-P]),Q$7),"")</f>
        <v/>
      </c>
      <c r="R259" s="46" t="str">
        <f ca="1">IF(AND($B259&gt;0,R$7&gt;0),INDEX(Výskyt[#Data],MATCH($B259,Výskyt[kód-P]),R$7),"")</f>
        <v/>
      </c>
    </row>
    <row r="260" spans="1:18" ht="12.75" customHeight="1" x14ac:dyDescent="0.4">
      <c r="A260" s="51">
        <v>252</v>
      </c>
      <c r="B260" s="52" t="str">
        <f>IFERROR(INDEX(Výskyt[[poradie]:[kód-P]],MATCH(A260,Výskyt[poradie],0),2),"")</f>
        <v/>
      </c>
      <c r="C260" s="52" t="str">
        <f>IFERROR(INDEX(Cenník[[Kód]:[Názov]],MATCH($B260,Cenník[Kód]),2),"")</f>
        <v/>
      </c>
      <c r="D260" s="46" t="str">
        <f t="shared" ca="1" si="9"/>
        <v/>
      </c>
      <c r="E260" s="53" t="str">
        <f>IFERROR(INDEX(Cenník[[KódN]:[JC]],MATCH($B260,Cenník[KódN]),2),"")</f>
        <v/>
      </c>
      <c r="F260" s="54" t="str">
        <f t="shared" ca="1" si="10"/>
        <v/>
      </c>
      <c r="G260" s="41"/>
      <c r="H260" s="58" t="str">
        <f t="shared" si="11"/>
        <v/>
      </c>
      <c r="I260" s="46" t="str">
        <f ca="1">IF(AND($B260&gt;0,I$7&gt;0),INDEX(Výskyt[#Data],MATCH($B260,Výskyt[kód-P]),I$7),"")</f>
        <v/>
      </c>
      <c r="J260" s="46" t="str">
        <f ca="1">IF(AND($B260&gt;0,J$7&gt;0),INDEX(Výskyt[#Data],MATCH($B260,Výskyt[kód-P]),J$7),"")</f>
        <v/>
      </c>
      <c r="K260" s="46" t="str">
        <f ca="1">IF(AND($B260&gt;0,K$7&gt;0),INDEX(Výskyt[#Data],MATCH($B260,Výskyt[kód-P]),K$7),"")</f>
        <v/>
      </c>
      <c r="L260" s="46" t="str">
        <f ca="1">IF(AND($B260&gt;0,L$7&gt;0),INDEX(Výskyt[#Data],MATCH($B260,Výskyt[kód-P]),L$7),"")</f>
        <v/>
      </c>
      <c r="M260" s="46" t="str">
        <f ca="1">IF(AND($B260&gt;0,M$7&gt;0),INDEX(Výskyt[#Data],MATCH($B260,Výskyt[kód-P]),M$7),"")</f>
        <v/>
      </c>
      <c r="N260" s="46" t="str">
        <f ca="1">IF(AND($B260&gt;0,N$7&gt;0),INDEX(Výskyt[#Data],MATCH($B260,Výskyt[kód-P]),N$7),"")</f>
        <v/>
      </c>
      <c r="O260" s="46" t="str">
        <f ca="1">IF(AND($B260&gt;0,O$7&gt;0),INDEX(Výskyt[#Data],MATCH($B260,Výskyt[kód-P]),O$7),"")</f>
        <v/>
      </c>
      <c r="P260" s="46" t="str">
        <f ca="1">IF(AND($B260&gt;0,P$7&gt;0),INDEX(Výskyt[#Data],MATCH($B260,Výskyt[kód-P]),P$7),"")</f>
        <v/>
      </c>
      <c r="Q260" s="46" t="str">
        <f ca="1">IF(AND($B260&gt;0,Q$7&gt;0),INDEX(Výskyt[#Data],MATCH($B260,Výskyt[kód-P]),Q$7),"")</f>
        <v/>
      </c>
      <c r="R260" s="46" t="str">
        <f ca="1">IF(AND($B260&gt;0,R$7&gt;0),INDEX(Výskyt[#Data],MATCH($B260,Výskyt[kód-P]),R$7),"")</f>
        <v/>
      </c>
    </row>
    <row r="261" spans="1:18" ht="12.75" customHeight="1" x14ac:dyDescent="0.4">
      <c r="A261" s="51">
        <v>253</v>
      </c>
      <c r="B261" s="52" t="str">
        <f>IFERROR(INDEX(Výskyt[[poradie]:[kód-P]],MATCH(A261,Výskyt[poradie],0),2),"")</f>
        <v/>
      </c>
      <c r="C261" s="52" t="str">
        <f>IFERROR(INDEX(Cenník[[Kód]:[Názov]],MATCH($B261,Cenník[Kód]),2),"")</f>
        <v/>
      </c>
      <c r="D261" s="46" t="str">
        <f t="shared" ca="1" si="9"/>
        <v/>
      </c>
      <c r="E261" s="53" t="str">
        <f>IFERROR(INDEX(Cenník[[KódN]:[JC]],MATCH($B261,Cenník[KódN]),2),"")</f>
        <v/>
      </c>
      <c r="F261" s="54" t="str">
        <f t="shared" ca="1" si="10"/>
        <v/>
      </c>
      <c r="G261" s="41"/>
      <c r="H261" s="58" t="str">
        <f t="shared" si="11"/>
        <v/>
      </c>
      <c r="I261" s="46" t="str">
        <f ca="1">IF(AND($B261&gt;0,I$7&gt;0),INDEX(Výskyt[#Data],MATCH($B261,Výskyt[kód-P]),I$7),"")</f>
        <v/>
      </c>
      <c r="J261" s="46" t="str">
        <f ca="1">IF(AND($B261&gt;0,J$7&gt;0),INDEX(Výskyt[#Data],MATCH($B261,Výskyt[kód-P]),J$7),"")</f>
        <v/>
      </c>
      <c r="K261" s="46" t="str">
        <f ca="1">IF(AND($B261&gt;0,K$7&gt;0),INDEX(Výskyt[#Data],MATCH($B261,Výskyt[kód-P]),K$7),"")</f>
        <v/>
      </c>
      <c r="L261" s="46" t="str">
        <f ca="1">IF(AND($B261&gt;0,L$7&gt;0),INDEX(Výskyt[#Data],MATCH($B261,Výskyt[kód-P]),L$7),"")</f>
        <v/>
      </c>
      <c r="M261" s="46" t="str">
        <f ca="1">IF(AND($B261&gt;0,M$7&gt;0),INDEX(Výskyt[#Data],MATCH($B261,Výskyt[kód-P]),M$7),"")</f>
        <v/>
      </c>
      <c r="N261" s="46" t="str">
        <f ca="1">IF(AND($B261&gt;0,N$7&gt;0),INDEX(Výskyt[#Data],MATCH($B261,Výskyt[kód-P]),N$7),"")</f>
        <v/>
      </c>
      <c r="O261" s="46" t="str">
        <f ca="1">IF(AND($B261&gt;0,O$7&gt;0),INDEX(Výskyt[#Data],MATCH($B261,Výskyt[kód-P]),O$7),"")</f>
        <v/>
      </c>
      <c r="P261" s="46" t="str">
        <f ca="1">IF(AND($B261&gt;0,P$7&gt;0),INDEX(Výskyt[#Data],MATCH($B261,Výskyt[kód-P]),P$7),"")</f>
        <v/>
      </c>
      <c r="Q261" s="46" t="str">
        <f ca="1">IF(AND($B261&gt;0,Q$7&gt;0),INDEX(Výskyt[#Data],MATCH($B261,Výskyt[kód-P]),Q$7),"")</f>
        <v/>
      </c>
      <c r="R261" s="46" t="str">
        <f ca="1">IF(AND($B261&gt;0,R$7&gt;0),INDEX(Výskyt[#Data],MATCH($B261,Výskyt[kód-P]),R$7),"")</f>
        <v/>
      </c>
    </row>
    <row r="262" spans="1:18" ht="12.75" customHeight="1" x14ac:dyDescent="0.4">
      <c r="A262" s="51">
        <v>254</v>
      </c>
      <c r="B262" s="52" t="str">
        <f>IFERROR(INDEX(Výskyt[[poradie]:[kód-P]],MATCH(A262,Výskyt[poradie],0),2),"")</f>
        <v/>
      </c>
      <c r="C262" s="52" t="str">
        <f>IFERROR(INDEX(Cenník[[Kód]:[Názov]],MATCH($B262,Cenník[Kód]),2),"")</f>
        <v/>
      </c>
      <c r="D262" s="46" t="str">
        <f t="shared" ca="1" si="9"/>
        <v/>
      </c>
      <c r="E262" s="53" t="str">
        <f>IFERROR(INDEX(Cenník[[KódN]:[JC]],MATCH($B262,Cenník[KódN]),2),"")</f>
        <v/>
      </c>
      <c r="F262" s="54" t="str">
        <f t="shared" ca="1" si="10"/>
        <v/>
      </c>
      <c r="G262" s="41"/>
      <c r="H262" s="58" t="str">
        <f t="shared" si="11"/>
        <v/>
      </c>
      <c r="I262" s="46" t="str">
        <f ca="1">IF(AND($B262&gt;0,I$7&gt;0),INDEX(Výskyt[#Data],MATCH($B262,Výskyt[kód-P]),I$7),"")</f>
        <v/>
      </c>
      <c r="J262" s="46" t="str">
        <f ca="1">IF(AND($B262&gt;0,J$7&gt;0),INDEX(Výskyt[#Data],MATCH($B262,Výskyt[kód-P]),J$7),"")</f>
        <v/>
      </c>
      <c r="K262" s="46" t="str">
        <f ca="1">IF(AND($B262&gt;0,K$7&gt;0),INDEX(Výskyt[#Data],MATCH($B262,Výskyt[kód-P]),K$7),"")</f>
        <v/>
      </c>
      <c r="L262" s="46" t="str">
        <f ca="1">IF(AND($B262&gt;0,L$7&gt;0),INDEX(Výskyt[#Data],MATCH($B262,Výskyt[kód-P]),L$7),"")</f>
        <v/>
      </c>
      <c r="M262" s="46" t="str">
        <f ca="1">IF(AND($B262&gt;0,M$7&gt;0),INDEX(Výskyt[#Data],MATCH($B262,Výskyt[kód-P]),M$7),"")</f>
        <v/>
      </c>
      <c r="N262" s="46" t="str">
        <f ca="1">IF(AND($B262&gt;0,N$7&gt;0),INDEX(Výskyt[#Data],MATCH($B262,Výskyt[kód-P]),N$7),"")</f>
        <v/>
      </c>
      <c r="O262" s="46" t="str">
        <f ca="1">IF(AND($B262&gt;0,O$7&gt;0),INDEX(Výskyt[#Data],MATCH($B262,Výskyt[kód-P]),O$7),"")</f>
        <v/>
      </c>
      <c r="P262" s="46" t="str">
        <f ca="1">IF(AND($B262&gt;0,P$7&gt;0),INDEX(Výskyt[#Data],MATCH($B262,Výskyt[kód-P]),P$7),"")</f>
        <v/>
      </c>
      <c r="Q262" s="46" t="str">
        <f ca="1">IF(AND($B262&gt;0,Q$7&gt;0),INDEX(Výskyt[#Data],MATCH($B262,Výskyt[kód-P]),Q$7),"")</f>
        <v/>
      </c>
      <c r="R262" s="46" t="str">
        <f ca="1">IF(AND($B262&gt;0,R$7&gt;0),INDEX(Výskyt[#Data],MATCH($B262,Výskyt[kód-P]),R$7),"")</f>
        <v/>
      </c>
    </row>
    <row r="263" spans="1:18" ht="12.75" customHeight="1" x14ac:dyDescent="0.4">
      <c r="A263" s="51">
        <v>255</v>
      </c>
      <c r="B263" s="52" t="str">
        <f>IFERROR(INDEX(Výskyt[[poradie]:[kód-P]],MATCH(A263,Výskyt[poradie],0),2),"")</f>
        <v/>
      </c>
      <c r="C263" s="52" t="str">
        <f>IFERROR(INDEX(Cenník[[Kód]:[Názov]],MATCH($B263,Cenník[Kód]),2),"")</f>
        <v/>
      </c>
      <c r="D263" s="46" t="str">
        <f t="shared" ca="1" si="9"/>
        <v/>
      </c>
      <c r="E263" s="53" t="str">
        <f>IFERROR(INDEX(Cenník[[KódN]:[JC]],MATCH($B263,Cenník[KódN]),2),"")</f>
        <v/>
      </c>
      <c r="F263" s="54" t="str">
        <f t="shared" ca="1" si="10"/>
        <v/>
      </c>
      <c r="G263" s="41"/>
      <c r="H263" s="58" t="str">
        <f t="shared" si="11"/>
        <v/>
      </c>
      <c r="I263" s="46" t="str">
        <f ca="1">IF(AND($B263&gt;0,I$7&gt;0),INDEX(Výskyt[#Data],MATCH($B263,Výskyt[kód-P]),I$7),"")</f>
        <v/>
      </c>
      <c r="J263" s="46" t="str">
        <f ca="1">IF(AND($B263&gt;0,J$7&gt;0),INDEX(Výskyt[#Data],MATCH($B263,Výskyt[kód-P]),J$7),"")</f>
        <v/>
      </c>
      <c r="K263" s="46" t="str">
        <f ca="1">IF(AND($B263&gt;0,K$7&gt;0),INDEX(Výskyt[#Data],MATCH($B263,Výskyt[kód-P]),K$7),"")</f>
        <v/>
      </c>
      <c r="L263" s="46" t="str">
        <f ca="1">IF(AND($B263&gt;0,L$7&gt;0),INDEX(Výskyt[#Data],MATCH($B263,Výskyt[kód-P]),L$7),"")</f>
        <v/>
      </c>
      <c r="M263" s="46" t="str">
        <f ca="1">IF(AND($B263&gt;0,M$7&gt;0),INDEX(Výskyt[#Data],MATCH($B263,Výskyt[kód-P]),M$7),"")</f>
        <v/>
      </c>
      <c r="N263" s="46" t="str">
        <f ca="1">IF(AND($B263&gt;0,N$7&gt;0),INDEX(Výskyt[#Data],MATCH($B263,Výskyt[kód-P]),N$7),"")</f>
        <v/>
      </c>
      <c r="O263" s="46" t="str">
        <f ca="1">IF(AND($B263&gt;0,O$7&gt;0),INDEX(Výskyt[#Data],MATCH($B263,Výskyt[kód-P]),O$7),"")</f>
        <v/>
      </c>
      <c r="P263" s="46" t="str">
        <f ca="1">IF(AND($B263&gt;0,P$7&gt;0),INDEX(Výskyt[#Data],MATCH($B263,Výskyt[kód-P]),P$7),"")</f>
        <v/>
      </c>
      <c r="Q263" s="46" t="str">
        <f ca="1">IF(AND($B263&gt;0,Q$7&gt;0),INDEX(Výskyt[#Data],MATCH($B263,Výskyt[kód-P]),Q$7),"")</f>
        <v/>
      </c>
      <c r="R263" s="46" t="str">
        <f ca="1">IF(AND($B263&gt;0,R$7&gt;0),INDEX(Výskyt[#Data],MATCH($B263,Výskyt[kód-P]),R$7),"")</f>
        <v/>
      </c>
    </row>
    <row r="264" spans="1:18" ht="12.75" customHeight="1" x14ac:dyDescent="0.4">
      <c r="A264" s="51">
        <v>256</v>
      </c>
      <c r="B264" s="52" t="str">
        <f>IFERROR(INDEX(Výskyt[[poradie]:[kód-P]],MATCH(A264,Výskyt[poradie],0),2),"")</f>
        <v/>
      </c>
      <c r="C264" s="52" t="str">
        <f>IFERROR(INDEX(Cenník[[Kód]:[Názov]],MATCH($B264,Cenník[Kód]),2),"")</f>
        <v/>
      </c>
      <c r="D264" s="46" t="str">
        <f t="shared" ca="1" si="9"/>
        <v/>
      </c>
      <c r="E264" s="53" t="str">
        <f>IFERROR(INDEX(Cenník[[KódN]:[JC]],MATCH($B264,Cenník[KódN]),2),"")</f>
        <v/>
      </c>
      <c r="F264" s="54" t="str">
        <f t="shared" ca="1" si="10"/>
        <v/>
      </c>
      <c r="G264" s="41"/>
      <c r="H264" s="58" t="str">
        <f t="shared" si="11"/>
        <v/>
      </c>
      <c r="I264" s="46" t="str">
        <f ca="1">IF(AND($B264&gt;0,I$7&gt;0),INDEX(Výskyt[#Data],MATCH($B264,Výskyt[kód-P]),I$7),"")</f>
        <v/>
      </c>
      <c r="J264" s="46" t="str">
        <f ca="1">IF(AND($B264&gt;0,J$7&gt;0),INDEX(Výskyt[#Data],MATCH($B264,Výskyt[kód-P]),J$7),"")</f>
        <v/>
      </c>
      <c r="K264" s="46" t="str">
        <f ca="1">IF(AND($B264&gt;0,K$7&gt;0),INDEX(Výskyt[#Data],MATCH($B264,Výskyt[kód-P]),K$7),"")</f>
        <v/>
      </c>
      <c r="L264" s="46" t="str">
        <f ca="1">IF(AND($B264&gt;0,L$7&gt;0),INDEX(Výskyt[#Data],MATCH($B264,Výskyt[kód-P]),L$7),"")</f>
        <v/>
      </c>
      <c r="M264" s="46" t="str">
        <f ca="1">IF(AND($B264&gt;0,M$7&gt;0),INDEX(Výskyt[#Data],MATCH($B264,Výskyt[kód-P]),M$7),"")</f>
        <v/>
      </c>
      <c r="N264" s="46" t="str">
        <f ca="1">IF(AND($B264&gt;0,N$7&gt;0),INDEX(Výskyt[#Data],MATCH($B264,Výskyt[kód-P]),N$7),"")</f>
        <v/>
      </c>
      <c r="O264" s="46" t="str">
        <f ca="1">IF(AND($B264&gt;0,O$7&gt;0),INDEX(Výskyt[#Data],MATCH($B264,Výskyt[kód-P]),O$7),"")</f>
        <v/>
      </c>
      <c r="P264" s="46" t="str">
        <f ca="1">IF(AND($B264&gt;0,P$7&gt;0),INDEX(Výskyt[#Data],MATCH($B264,Výskyt[kód-P]),P$7),"")</f>
        <v/>
      </c>
      <c r="Q264" s="46" t="str">
        <f ca="1">IF(AND($B264&gt;0,Q$7&gt;0),INDEX(Výskyt[#Data],MATCH($B264,Výskyt[kód-P]),Q$7),"")</f>
        <v/>
      </c>
      <c r="R264" s="46" t="str">
        <f ca="1">IF(AND($B264&gt;0,R$7&gt;0),INDEX(Výskyt[#Data],MATCH($B264,Výskyt[kód-P]),R$7),"")</f>
        <v/>
      </c>
    </row>
    <row r="265" spans="1:18" ht="12.75" customHeight="1" x14ac:dyDescent="0.4">
      <c r="A265" s="51">
        <v>257</v>
      </c>
      <c r="B265" s="52" t="str">
        <f>IFERROR(INDEX(Výskyt[[poradie]:[kód-P]],MATCH(A265,Výskyt[poradie],0),2),"")</f>
        <v/>
      </c>
      <c r="C265" s="52" t="str">
        <f>IFERROR(INDEX(Cenník[[Kód]:[Názov]],MATCH($B265,Cenník[Kód]),2),"")</f>
        <v/>
      </c>
      <c r="D265" s="46" t="str">
        <f t="shared" ca="1" si="9"/>
        <v/>
      </c>
      <c r="E265" s="53" t="str">
        <f>IFERROR(INDEX(Cenník[[KódN]:[JC]],MATCH($B265,Cenník[KódN]),2),"")</f>
        <v/>
      </c>
      <c r="F265" s="54" t="str">
        <f t="shared" ca="1" si="10"/>
        <v/>
      </c>
      <c r="G265" s="41"/>
      <c r="H265" s="58" t="str">
        <f t="shared" si="11"/>
        <v/>
      </c>
      <c r="I265" s="46" t="str">
        <f ca="1">IF(AND($B265&gt;0,I$7&gt;0),INDEX(Výskyt[#Data],MATCH($B265,Výskyt[kód-P]),I$7),"")</f>
        <v/>
      </c>
      <c r="J265" s="46" t="str">
        <f ca="1">IF(AND($B265&gt;0,J$7&gt;0),INDEX(Výskyt[#Data],MATCH($B265,Výskyt[kód-P]),J$7),"")</f>
        <v/>
      </c>
      <c r="K265" s="46" t="str">
        <f ca="1">IF(AND($B265&gt;0,K$7&gt;0),INDEX(Výskyt[#Data],MATCH($B265,Výskyt[kód-P]),K$7),"")</f>
        <v/>
      </c>
      <c r="L265" s="46" t="str">
        <f ca="1">IF(AND($B265&gt;0,L$7&gt;0),INDEX(Výskyt[#Data],MATCH($B265,Výskyt[kód-P]),L$7),"")</f>
        <v/>
      </c>
      <c r="M265" s="46" t="str">
        <f ca="1">IF(AND($B265&gt;0,M$7&gt;0),INDEX(Výskyt[#Data],MATCH($B265,Výskyt[kód-P]),M$7),"")</f>
        <v/>
      </c>
      <c r="N265" s="46" t="str">
        <f ca="1">IF(AND($B265&gt;0,N$7&gt;0),INDEX(Výskyt[#Data],MATCH($B265,Výskyt[kód-P]),N$7),"")</f>
        <v/>
      </c>
      <c r="O265" s="46" t="str">
        <f ca="1">IF(AND($B265&gt;0,O$7&gt;0),INDEX(Výskyt[#Data],MATCH($B265,Výskyt[kód-P]),O$7),"")</f>
        <v/>
      </c>
      <c r="P265" s="46" t="str">
        <f ca="1">IF(AND($B265&gt;0,P$7&gt;0),INDEX(Výskyt[#Data],MATCH($B265,Výskyt[kód-P]),P$7),"")</f>
        <v/>
      </c>
      <c r="Q265" s="46" t="str">
        <f ca="1">IF(AND($B265&gt;0,Q$7&gt;0),INDEX(Výskyt[#Data],MATCH($B265,Výskyt[kód-P]),Q$7),"")</f>
        <v/>
      </c>
      <c r="R265" s="46" t="str">
        <f ca="1">IF(AND($B265&gt;0,R$7&gt;0),INDEX(Výskyt[#Data],MATCH($B265,Výskyt[kód-P]),R$7),"")</f>
        <v/>
      </c>
    </row>
    <row r="266" spans="1:18" ht="12.75" customHeight="1" x14ac:dyDescent="0.4">
      <c r="A266" s="51">
        <v>258</v>
      </c>
      <c r="B266" s="52" t="str">
        <f>IFERROR(INDEX(Výskyt[[poradie]:[kód-P]],MATCH(A266,Výskyt[poradie],0),2),"")</f>
        <v/>
      </c>
      <c r="C266" s="52" t="str">
        <f>IFERROR(INDEX(Cenník[[Kód]:[Názov]],MATCH($B266,Cenník[Kód]),2),"")</f>
        <v/>
      </c>
      <c r="D266" s="46" t="str">
        <f t="shared" ref="D266:D329" ca="1" si="12">IF(SUM(I266:R266)&lt;&gt;0,SUM(I266:R266),"")</f>
        <v/>
      </c>
      <c r="E266" s="53" t="str">
        <f>IFERROR(INDEX(Cenník[[KódN]:[JC]],MATCH($B266,Cenník[KódN]),2),"")</f>
        <v/>
      </c>
      <c r="F266" s="54" t="str">
        <f t="shared" ref="F266:F329" ca="1" si="13">IFERROR(D266*E266,"")</f>
        <v/>
      </c>
      <c r="G266" s="41"/>
      <c r="H266" s="58" t="str">
        <f t="shared" ref="H266:H329" si="14">IF(B266&gt;0,C266,"")</f>
        <v/>
      </c>
      <c r="I266" s="46" t="str">
        <f ca="1">IF(AND($B266&gt;0,I$7&gt;0),INDEX(Výskyt[#Data],MATCH($B266,Výskyt[kód-P]),I$7),"")</f>
        <v/>
      </c>
      <c r="J266" s="46" t="str">
        <f ca="1">IF(AND($B266&gt;0,J$7&gt;0),INDEX(Výskyt[#Data],MATCH($B266,Výskyt[kód-P]),J$7),"")</f>
        <v/>
      </c>
      <c r="K266" s="46" t="str">
        <f ca="1">IF(AND($B266&gt;0,K$7&gt;0),INDEX(Výskyt[#Data],MATCH($B266,Výskyt[kód-P]),K$7),"")</f>
        <v/>
      </c>
      <c r="L266" s="46" t="str">
        <f ca="1">IF(AND($B266&gt;0,L$7&gt;0),INDEX(Výskyt[#Data],MATCH($B266,Výskyt[kód-P]),L$7),"")</f>
        <v/>
      </c>
      <c r="M266" s="46" t="str">
        <f ca="1">IF(AND($B266&gt;0,M$7&gt;0),INDEX(Výskyt[#Data],MATCH($B266,Výskyt[kód-P]),M$7),"")</f>
        <v/>
      </c>
      <c r="N266" s="46" t="str">
        <f ca="1">IF(AND($B266&gt;0,N$7&gt;0),INDEX(Výskyt[#Data],MATCH($B266,Výskyt[kód-P]),N$7),"")</f>
        <v/>
      </c>
      <c r="O266" s="46" t="str">
        <f ca="1">IF(AND($B266&gt;0,O$7&gt;0),INDEX(Výskyt[#Data],MATCH($B266,Výskyt[kód-P]),O$7),"")</f>
        <v/>
      </c>
      <c r="P266" s="46" t="str">
        <f ca="1">IF(AND($B266&gt;0,P$7&gt;0),INDEX(Výskyt[#Data],MATCH($B266,Výskyt[kód-P]),P$7),"")</f>
        <v/>
      </c>
      <c r="Q266" s="46" t="str">
        <f ca="1">IF(AND($B266&gt;0,Q$7&gt;0),INDEX(Výskyt[#Data],MATCH($B266,Výskyt[kód-P]),Q$7),"")</f>
        <v/>
      </c>
      <c r="R266" s="46" t="str">
        <f ca="1">IF(AND($B266&gt;0,R$7&gt;0),INDEX(Výskyt[#Data],MATCH($B266,Výskyt[kód-P]),R$7),"")</f>
        <v/>
      </c>
    </row>
    <row r="267" spans="1:18" ht="12.75" customHeight="1" x14ac:dyDescent="0.4">
      <c r="A267" s="51">
        <v>259</v>
      </c>
      <c r="B267" s="52" t="str">
        <f>IFERROR(INDEX(Výskyt[[poradie]:[kód-P]],MATCH(A267,Výskyt[poradie],0),2),"")</f>
        <v/>
      </c>
      <c r="C267" s="52" t="str">
        <f>IFERROR(INDEX(Cenník[[Kód]:[Názov]],MATCH($B267,Cenník[Kód]),2),"")</f>
        <v/>
      </c>
      <c r="D267" s="46" t="str">
        <f t="shared" ca="1" si="12"/>
        <v/>
      </c>
      <c r="E267" s="53" t="str">
        <f>IFERROR(INDEX(Cenník[[KódN]:[JC]],MATCH($B267,Cenník[KódN]),2),"")</f>
        <v/>
      </c>
      <c r="F267" s="54" t="str">
        <f t="shared" ca="1" si="13"/>
        <v/>
      </c>
      <c r="G267" s="41"/>
      <c r="H267" s="58" t="str">
        <f t="shared" si="14"/>
        <v/>
      </c>
      <c r="I267" s="46" t="str">
        <f ca="1">IF(AND($B267&gt;0,I$7&gt;0),INDEX(Výskyt[#Data],MATCH($B267,Výskyt[kód-P]),I$7),"")</f>
        <v/>
      </c>
      <c r="J267" s="46" t="str">
        <f ca="1">IF(AND($B267&gt;0,J$7&gt;0),INDEX(Výskyt[#Data],MATCH($B267,Výskyt[kód-P]),J$7),"")</f>
        <v/>
      </c>
      <c r="K267" s="46" t="str">
        <f ca="1">IF(AND($B267&gt;0,K$7&gt;0),INDEX(Výskyt[#Data],MATCH($B267,Výskyt[kód-P]),K$7),"")</f>
        <v/>
      </c>
      <c r="L267" s="46" t="str">
        <f ca="1">IF(AND($B267&gt;0,L$7&gt;0),INDEX(Výskyt[#Data],MATCH($B267,Výskyt[kód-P]),L$7),"")</f>
        <v/>
      </c>
      <c r="M267" s="46" t="str">
        <f ca="1">IF(AND($B267&gt;0,M$7&gt;0),INDEX(Výskyt[#Data],MATCH($B267,Výskyt[kód-P]),M$7),"")</f>
        <v/>
      </c>
      <c r="N267" s="46" t="str">
        <f ca="1">IF(AND($B267&gt;0,N$7&gt;0),INDEX(Výskyt[#Data],MATCH($B267,Výskyt[kód-P]),N$7),"")</f>
        <v/>
      </c>
      <c r="O267" s="46" t="str">
        <f ca="1">IF(AND($B267&gt;0,O$7&gt;0),INDEX(Výskyt[#Data],MATCH($B267,Výskyt[kód-P]),O$7),"")</f>
        <v/>
      </c>
      <c r="P267" s="46" t="str">
        <f ca="1">IF(AND($B267&gt;0,P$7&gt;0),INDEX(Výskyt[#Data],MATCH($B267,Výskyt[kód-P]),P$7),"")</f>
        <v/>
      </c>
      <c r="Q267" s="46" t="str">
        <f ca="1">IF(AND($B267&gt;0,Q$7&gt;0),INDEX(Výskyt[#Data],MATCH($B267,Výskyt[kód-P]),Q$7),"")</f>
        <v/>
      </c>
      <c r="R267" s="46" t="str">
        <f ca="1">IF(AND($B267&gt;0,R$7&gt;0),INDEX(Výskyt[#Data],MATCH($B267,Výskyt[kód-P]),R$7),"")</f>
        <v/>
      </c>
    </row>
    <row r="268" spans="1:18" ht="12.75" customHeight="1" x14ac:dyDescent="0.4">
      <c r="A268" s="51">
        <v>260</v>
      </c>
      <c r="B268" s="52" t="str">
        <f>IFERROR(INDEX(Výskyt[[poradie]:[kód-P]],MATCH(A268,Výskyt[poradie],0),2),"")</f>
        <v/>
      </c>
      <c r="C268" s="52" t="str">
        <f>IFERROR(INDEX(Cenník[[Kód]:[Názov]],MATCH($B268,Cenník[Kód]),2),"")</f>
        <v/>
      </c>
      <c r="D268" s="46" t="str">
        <f t="shared" ca="1" si="12"/>
        <v/>
      </c>
      <c r="E268" s="53" t="str">
        <f>IFERROR(INDEX(Cenník[[KódN]:[JC]],MATCH($B268,Cenník[KódN]),2),"")</f>
        <v/>
      </c>
      <c r="F268" s="54" t="str">
        <f t="shared" ca="1" si="13"/>
        <v/>
      </c>
      <c r="G268" s="41"/>
      <c r="H268" s="58" t="str">
        <f t="shared" si="14"/>
        <v/>
      </c>
      <c r="I268" s="46" t="str">
        <f ca="1">IF(AND($B268&gt;0,I$7&gt;0),INDEX(Výskyt[#Data],MATCH($B268,Výskyt[kód-P]),I$7),"")</f>
        <v/>
      </c>
      <c r="J268" s="46" t="str">
        <f ca="1">IF(AND($B268&gt;0,J$7&gt;0),INDEX(Výskyt[#Data],MATCH($B268,Výskyt[kód-P]),J$7),"")</f>
        <v/>
      </c>
      <c r="K268" s="46" t="str">
        <f ca="1">IF(AND($B268&gt;0,K$7&gt;0),INDEX(Výskyt[#Data],MATCH($B268,Výskyt[kód-P]),K$7),"")</f>
        <v/>
      </c>
      <c r="L268" s="46" t="str">
        <f ca="1">IF(AND($B268&gt;0,L$7&gt;0),INDEX(Výskyt[#Data],MATCH($B268,Výskyt[kód-P]),L$7),"")</f>
        <v/>
      </c>
      <c r="M268" s="46" t="str">
        <f ca="1">IF(AND($B268&gt;0,M$7&gt;0),INDEX(Výskyt[#Data],MATCH($B268,Výskyt[kód-P]),M$7),"")</f>
        <v/>
      </c>
      <c r="N268" s="46" t="str">
        <f ca="1">IF(AND($B268&gt;0,N$7&gt;0),INDEX(Výskyt[#Data],MATCH($B268,Výskyt[kód-P]),N$7),"")</f>
        <v/>
      </c>
      <c r="O268" s="46" t="str">
        <f ca="1">IF(AND($B268&gt;0,O$7&gt;0),INDEX(Výskyt[#Data],MATCH($B268,Výskyt[kód-P]),O$7),"")</f>
        <v/>
      </c>
      <c r="P268" s="46" t="str">
        <f ca="1">IF(AND($B268&gt;0,P$7&gt;0),INDEX(Výskyt[#Data],MATCH($B268,Výskyt[kód-P]),P$7),"")</f>
        <v/>
      </c>
      <c r="Q268" s="46" t="str">
        <f ca="1">IF(AND($B268&gt;0,Q$7&gt;0),INDEX(Výskyt[#Data],MATCH($B268,Výskyt[kód-P]),Q$7),"")</f>
        <v/>
      </c>
      <c r="R268" s="46" t="str">
        <f ca="1">IF(AND($B268&gt;0,R$7&gt;0),INDEX(Výskyt[#Data],MATCH($B268,Výskyt[kód-P]),R$7),"")</f>
        <v/>
      </c>
    </row>
    <row r="269" spans="1:18" ht="12.75" customHeight="1" x14ac:dyDescent="0.4">
      <c r="A269" s="51">
        <v>261</v>
      </c>
      <c r="B269" s="52" t="str">
        <f>IFERROR(INDEX(Výskyt[[poradie]:[kód-P]],MATCH(A269,Výskyt[poradie],0),2),"")</f>
        <v/>
      </c>
      <c r="C269" s="52" t="str">
        <f>IFERROR(INDEX(Cenník[[Kód]:[Názov]],MATCH($B269,Cenník[Kód]),2),"")</f>
        <v/>
      </c>
      <c r="D269" s="46" t="str">
        <f t="shared" ca="1" si="12"/>
        <v/>
      </c>
      <c r="E269" s="53" t="str">
        <f>IFERROR(INDEX(Cenník[[KódN]:[JC]],MATCH($B269,Cenník[KódN]),2),"")</f>
        <v/>
      </c>
      <c r="F269" s="54" t="str">
        <f t="shared" ca="1" si="13"/>
        <v/>
      </c>
      <c r="G269" s="41"/>
      <c r="H269" s="58" t="str">
        <f t="shared" si="14"/>
        <v/>
      </c>
      <c r="I269" s="46" t="str">
        <f ca="1">IF(AND($B269&gt;0,I$7&gt;0),INDEX(Výskyt[#Data],MATCH($B269,Výskyt[kód-P]),I$7),"")</f>
        <v/>
      </c>
      <c r="J269" s="46" t="str">
        <f ca="1">IF(AND($B269&gt;0,J$7&gt;0),INDEX(Výskyt[#Data],MATCH($B269,Výskyt[kód-P]),J$7),"")</f>
        <v/>
      </c>
      <c r="K269" s="46" t="str">
        <f ca="1">IF(AND($B269&gt;0,K$7&gt;0),INDEX(Výskyt[#Data],MATCH($B269,Výskyt[kód-P]),K$7),"")</f>
        <v/>
      </c>
      <c r="L269" s="46" t="str">
        <f ca="1">IF(AND($B269&gt;0,L$7&gt;0),INDEX(Výskyt[#Data],MATCH($B269,Výskyt[kód-P]),L$7),"")</f>
        <v/>
      </c>
      <c r="M269" s="46" t="str">
        <f ca="1">IF(AND($B269&gt;0,M$7&gt;0),INDEX(Výskyt[#Data],MATCH($B269,Výskyt[kód-P]),M$7),"")</f>
        <v/>
      </c>
      <c r="N269" s="46" t="str">
        <f ca="1">IF(AND($B269&gt;0,N$7&gt;0),INDEX(Výskyt[#Data],MATCH($B269,Výskyt[kód-P]),N$7),"")</f>
        <v/>
      </c>
      <c r="O269" s="46" t="str">
        <f ca="1">IF(AND($B269&gt;0,O$7&gt;0),INDEX(Výskyt[#Data],MATCH($B269,Výskyt[kód-P]),O$7),"")</f>
        <v/>
      </c>
      <c r="P269" s="46" t="str">
        <f ca="1">IF(AND($B269&gt;0,P$7&gt;0),INDEX(Výskyt[#Data],MATCH($B269,Výskyt[kód-P]),P$7),"")</f>
        <v/>
      </c>
      <c r="Q269" s="46" t="str">
        <f ca="1">IF(AND($B269&gt;0,Q$7&gt;0),INDEX(Výskyt[#Data],MATCH($B269,Výskyt[kód-P]),Q$7),"")</f>
        <v/>
      </c>
      <c r="R269" s="46" t="str">
        <f ca="1">IF(AND($B269&gt;0,R$7&gt;0),INDEX(Výskyt[#Data],MATCH($B269,Výskyt[kód-P]),R$7),"")</f>
        <v/>
      </c>
    </row>
    <row r="270" spans="1:18" ht="12.75" customHeight="1" x14ac:dyDescent="0.4">
      <c r="A270" s="51">
        <v>262</v>
      </c>
      <c r="B270" s="52" t="str">
        <f>IFERROR(INDEX(Výskyt[[poradie]:[kód-P]],MATCH(A270,Výskyt[poradie],0),2),"")</f>
        <v/>
      </c>
      <c r="C270" s="52" t="str">
        <f>IFERROR(INDEX(Cenník[[Kód]:[Názov]],MATCH($B270,Cenník[Kód]),2),"")</f>
        <v/>
      </c>
      <c r="D270" s="46" t="str">
        <f t="shared" ca="1" si="12"/>
        <v/>
      </c>
      <c r="E270" s="53" t="str">
        <f>IFERROR(INDEX(Cenník[[KódN]:[JC]],MATCH($B270,Cenník[KódN]),2),"")</f>
        <v/>
      </c>
      <c r="F270" s="54" t="str">
        <f t="shared" ca="1" si="13"/>
        <v/>
      </c>
      <c r="G270" s="41"/>
      <c r="H270" s="58" t="str">
        <f t="shared" si="14"/>
        <v/>
      </c>
      <c r="I270" s="46" t="str">
        <f ca="1">IF(AND($B270&gt;0,I$7&gt;0),INDEX(Výskyt[#Data],MATCH($B270,Výskyt[kód-P]),I$7),"")</f>
        <v/>
      </c>
      <c r="J270" s="46" t="str">
        <f ca="1">IF(AND($B270&gt;0,J$7&gt;0),INDEX(Výskyt[#Data],MATCH($B270,Výskyt[kód-P]),J$7),"")</f>
        <v/>
      </c>
      <c r="K270" s="46" t="str">
        <f ca="1">IF(AND($B270&gt;0,K$7&gt;0),INDEX(Výskyt[#Data],MATCH($B270,Výskyt[kód-P]),K$7),"")</f>
        <v/>
      </c>
      <c r="L270" s="46" t="str">
        <f ca="1">IF(AND($B270&gt;0,L$7&gt;0),INDEX(Výskyt[#Data],MATCH($B270,Výskyt[kód-P]),L$7),"")</f>
        <v/>
      </c>
      <c r="M270" s="46" t="str">
        <f ca="1">IF(AND($B270&gt;0,M$7&gt;0),INDEX(Výskyt[#Data],MATCH($B270,Výskyt[kód-P]),M$7),"")</f>
        <v/>
      </c>
      <c r="N270" s="46" t="str">
        <f ca="1">IF(AND($B270&gt;0,N$7&gt;0),INDEX(Výskyt[#Data],MATCH($B270,Výskyt[kód-P]),N$7),"")</f>
        <v/>
      </c>
      <c r="O270" s="46" t="str">
        <f ca="1">IF(AND($B270&gt;0,O$7&gt;0),INDEX(Výskyt[#Data],MATCH($B270,Výskyt[kód-P]),O$7),"")</f>
        <v/>
      </c>
      <c r="P270" s="46" t="str">
        <f ca="1">IF(AND($B270&gt;0,P$7&gt;0),INDEX(Výskyt[#Data],MATCH($B270,Výskyt[kód-P]),P$7),"")</f>
        <v/>
      </c>
      <c r="Q270" s="46" t="str">
        <f ca="1">IF(AND($B270&gt;0,Q$7&gt;0),INDEX(Výskyt[#Data],MATCH($B270,Výskyt[kód-P]),Q$7),"")</f>
        <v/>
      </c>
      <c r="R270" s="46" t="str">
        <f ca="1">IF(AND($B270&gt;0,R$7&gt;0),INDEX(Výskyt[#Data],MATCH($B270,Výskyt[kód-P]),R$7),"")</f>
        <v/>
      </c>
    </row>
    <row r="271" spans="1:18" ht="12.75" customHeight="1" x14ac:dyDescent="0.4">
      <c r="A271" s="51">
        <v>263</v>
      </c>
      <c r="B271" s="52" t="str">
        <f>IFERROR(INDEX(Výskyt[[poradie]:[kód-P]],MATCH(A271,Výskyt[poradie],0),2),"")</f>
        <v/>
      </c>
      <c r="C271" s="52" t="str">
        <f>IFERROR(INDEX(Cenník[[Kód]:[Názov]],MATCH($B271,Cenník[Kód]),2),"")</f>
        <v/>
      </c>
      <c r="D271" s="46" t="str">
        <f t="shared" ca="1" si="12"/>
        <v/>
      </c>
      <c r="E271" s="53" t="str">
        <f>IFERROR(INDEX(Cenník[[KódN]:[JC]],MATCH($B271,Cenník[KódN]),2),"")</f>
        <v/>
      </c>
      <c r="F271" s="54" t="str">
        <f t="shared" ca="1" si="13"/>
        <v/>
      </c>
      <c r="G271" s="41"/>
      <c r="H271" s="58" t="str">
        <f t="shared" si="14"/>
        <v/>
      </c>
      <c r="I271" s="46" t="str">
        <f ca="1">IF(AND($B271&gt;0,I$7&gt;0),INDEX(Výskyt[#Data],MATCH($B271,Výskyt[kód-P]),I$7),"")</f>
        <v/>
      </c>
      <c r="J271" s="46" t="str">
        <f ca="1">IF(AND($B271&gt;0,J$7&gt;0),INDEX(Výskyt[#Data],MATCH($B271,Výskyt[kód-P]),J$7),"")</f>
        <v/>
      </c>
      <c r="K271" s="46" t="str">
        <f ca="1">IF(AND($B271&gt;0,K$7&gt;0),INDEX(Výskyt[#Data],MATCH($B271,Výskyt[kód-P]),K$7),"")</f>
        <v/>
      </c>
      <c r="L271" s="46" t="str">
        <f ca="1">IF(AND($B271&gt;0,L$7&gt;0),INDEX(Výskyt[#Data],MATCH($B271,Výskyt[kód-P]),L$7),"")</f>
        <v/>
      </c>
      <c r="M271" s="46" t="str">
        <f ca="1">IF(AND($B271&gt;0,M$7&gt;0),INDEX(Výskyt[#Data],MATCH($B271,Výskyt[kód-P]),M$7),"")</f>
        <v/>
      </c>
      <c r="N271" s="46" t="str">
        <f ca="1">IF(AND($B271&gt;0,N$7&gt;0),INDEX(Výskyt[#Data],MATCH($B271,Výskyt[kód-P]),N$7),"")</f>
        <v/>
      </c>
      <c r="O271" s="46" t="str">
        <f ca="1">IF(AND($B271&gt;0,O$7&gt;0),INDEX(Výskyt[#Data],MATCH($B271,Výskyt[kód-P]),O$7),"")</f>
        <v/>
      </c>
      <c r="P271" s="46" t="str">
        <f ca="1">IF(AND($B271&gt;0,P$7&gt;0),INDEX(Výskyt[#Data],MATCH($B271,Výskyt[kód-P]),P$7),"")</f>
        <v/>
      </c>
      <c r="Q271" s="46" t="str">
        <f ca="1">IF(AND($B271&gt;0,Q$7&gt;0),INDEX(Výskyt[#Data],MATCH($B271,Výskyt[kód-P]),Q$7),"")</f>
        <v/>
      </c>
      <c r="R271" s="46" t="str">
        <f ca="1">IF(AND($B271&gt;0,R$7&gt;0),INDEX(Výskyt[#Data],MATCH($B271,Výskyt[kód-P]),R$7),"")</f>
        <v/>
      </c>
    </row>
    <row r="272" spans="1:18" ht="12.75" customHeight="1" x14ac:dyDescent="0.4">
      <c r="A272" s="51">
        <v>264</v>
      </c>
      <c r="B272" s="52" t="str">
        <f>IFERROR(INDEX(Výskyt[[poradie]:[kód-P]],MATCH(A272,Výskyt[poradie],0),2),"")</f>
        <v/>
      </c>
      <c r="C272" s="52" t="str">
        <f>IFERROR(INDEX(Cenník[[Kód]:[Názov]],MATCH($B272,Cenník[Kód]),2),"")</f>
        <v/>
      </c>
      <c r="D272" s="46" t="str">
        <f t="shared" ca="1" si="12"/>
        <v/>
      </c>
      <c r="E272" s="53" t="str">
        <f>IFERROR(INDEX(Cenník[[KódN]:[JC]],MATCH($B272,Cenník[KódN]),2),"")</f>
        <v/>
      </c>
      <c r="F272" s="54" t="str">
        <f t="shared" ca="1" si="13"/>
        <v/>
      </c>
      <c r="G272" s="41"/>
      <c r="H272" s="58" t="str">
        <f t="shared" si="14"/>
        <v/>
      </c>
      <c r="I272" s="46" t="str">
        <f ca="1">IF(AND($B272&gt;0,I$7&gt;0),INDEX(Výskyt[#Data],MATCH($B272,Výskyt[kód-P]),I$7),"")</f>
        <v/>
      </c>
      <c r="J272" s="46" t="str">
        <f ca="1">IF(AND($B272&gt;0,J$7&gt;0),INDEX(Výskyt[#Data],MATCH($B272,Výskyt[kód-P]),J$7),"")</f>
        <v/>
      </c>
      <c r="K272" s="46" t="str">
        <f ca="1">IF(AND($B272&gt;0,K$7&gt;0),INDEX(Výskyt[#Data],MATCH($B272,Výskyt[kód-P]),K$7),"")</f>
        <v/>
      </c>
      <c r="L272" s="46" t="str">
        <f ca="1">IF(AND($B272&gt;0,L$7&gt;0),INDEX(Výskyt[#Data],MATCH($B272,Výskyt[kód-P]),L$7),"")</f>
        <v/>
      </c>
      <c r="M272" s="46" t="str">
        <f ca="1">IF(AND($B272&gt;0,M$7&gt;0),INDEX(Výskyt[#Data],MATCH($B272,Výskyt[kód-P]),M$7),"")</f>
        <v/>
      </c>
      <c r="N272" s="46" t="str">
        <f ca="1">IF(AND($B272&gt;0,N$7&gt;0),INDEX(Výskyt[#Data],MATCH($B272,Výskyt[kód-P]),N$7),"")</f>
        <v/>
      </c>
      <c r="O272" s="46" t="str">
        <f ca="1">IF(AND($B272&gt;0,O$7&gt;0),INDEX(Výskyt[#Data],MATCH($B272,Výskyt[kód-P]),O$7),"")</f>
        <v/>
      </c>
      <c r="P272" s="46" t="str">
        <f ca="1">IF(AND($B272&gt;0,P$7&gt;0),INDEX(Výskyt[#Data],MATCH($B272,Výskyt[kód-P]),P$7),"")</f>
        <v/>
      </c>
      <c r="Q272" s="46" t="str">
        <f ca="1">IF(AND($B272&gt;0,Q$7&gt;0),INDEX(Výskyt[#Data],MATCH($B272,Výskyt[kód-P]),Q$7),"")</f>
        <v/>
      </c>
      <c r="R272" s="46" t="str">
        <f ca="1">IF(AND($B272&gt;0,R$7&gt;0),INDEX(Výskyt[#Data],MATCH($B272,Výskyt[kód-P]),R$7),"")</f>
        <v/>
      </c>
    </row>
    <row r="273" spans="1:18" ht="12.75" customHeight="1" x14ac:dyDescent="0.4">
      <c r="A273" s="51">
        <v>265</v>
      </c>
      <c r="B273" s="52" t="str">
        <f>IFERROR(INDEX(Výskyt[[poradie]:[kód-P]],MATCH(A273,Výskyt[poradie],0),2),"")</f>
        <v/>
      </c>
      <c r="C273" s="52" t="str">
        <f>IFERROR(INDEX(Cenník[[Kód]:[Názov]],MATCH($B273,Cenník[Kód]),2),"")</f>
        <v/>
      </c>
      <c r="D273" s="46" t="str">
        <f t="shared" ca="1" si="12"/>
        <v/>
      </c>
      <c r="E273" s="53" t="str">
        <f>IFERROR(INDEX(Cenník[[KódN]:[JC]],MATCH($B273,Cenník[KódN]),2),"")</f>
        <v/>
      </c>
      <c r="F273" s="54" t="str">
        <f t="shared" ca="1" si="13"/>
        <v/>
      </c>
      <c r="G273" s="41"/>
      <c r="H273" s="58" t="str">
        <f t="shared" si="14"/>
        <v/>
      </c>
      <c r="I273" s="46" t="str">
        <f ca="1">IF(AND($B273&gt;0,I$7&gt;0),INDEX(Výskyt[#Data],MATCH($B273,Výskyt[kód-P]),I$7),"")</f>
        <v/>
      </c>
      <c r="J273" s="46" t="str">
        <f ca="1">IF(AND($B273&gt;0,J$7&gt;0),INDEX(Výskyt[#Data],MATCH($B273,Výskyt[kód-P]),J$7),"")</f>
        <v/>
      </c>
      <c r="K273" s="46" t="str">
        <f ca="1">IF(AND($B273&gt;0,K$7&gt;0),INDEX(Výskyt[#Data],MATCH($B273,Výskyt[kód-P]),K$7),"")</f>
        <v/>
      </c>
      <c r="L273" s="46" t="str">
        <f ca="1">IF(AND($B273&gt;0,L$7&gt;0),INDEX(Výskyt[#Data],MATCH($B273,Výskyt[kód-P]),L$7),"")</f>
        <v/>
      </c>
      <c r="M273" s="46" t="str">
        <f ca="1">IF(AND($B273&gt;0,M$7&gt;0),INDEX(Výskyt[#Data],MATCH($B273,Výskyt[kód-P]),M$7),"")</f>
        <v/>
      </c>
      <c r="N273" s="46" t="str">
        <f ca="1">IF(AND($B273&gt;0,N$7&gt;0),INDEX(Výskyt[#Data],MATCH($B273,Výskyt[kód-P]),N$7),"")</f>
        <v/>
      </c>
      <c r="O273" s="46" t="str">
        <f ca="1">IF(AND($B273&gt;0,O$7&gt;0),INDEX(Výskyt[#Data],MATCH($B273,Výskyt[kód-P]),O$7),"")</f>
        <v/>
      </c>
      <c r="P273" s="46" t="str">
        <f ca="1">IF(AND($B273&gt;0,P$7&gt;0),INDEX(Výskyt[#Data],MATCH($B273,Výskyt[kód-P]),P$7),"")</f>
        <v/>
      </c>
      <c r="Q273" s="46" t="str">
        <f ca="1">IF(AND($B273&gt;0,Q$7&gt;0),INDEX(Výskyt[#Data],MATCH($B273,Výskyt[kód-P]),Q$7),"")</f>
        <v/>
      </c>
      <c r="R273" s="46" t="str">
        <f ca="1">IF(AND($B273&gt;0,R$7&gt;0),INDEX(Výskyt[#Data],MATCH($B273,Výskyt[kód-P]),R$7),"")</f>
        <v/>
      </c>
    </row>
    <row r="274" spans="1:18" ht="12.75" customHeight="1" x14ac:dyDescent="0.4">
      <c r="A274" s="51">
        <v>266</v>
      </c>
      <c r="B274" s="52" t="str">
        <f>IFERROR(INDEX(Výskyt[[poradie]:[kód-P]],MATCH(A274,Výskyt[poradie],0),2),"")</f>
        <v/>
      </c>
      <c r="C274" s="52" t="str">
        <f>IFERROR(INDEX(Cenník[[Kód]:[Názov]],MATCH($B274,Cenník[Kód]),2),"")</f>
        <v/>
      </c>
      <c r="D274" s="46" t="str">
        <f t="shared" ca="1" si="12"/>
        <v/>
      </c>
      <c r="E274" s="53" t="str">
        <f>IFERROR(INDEX(Cenník[[KódN]:[JC]],MATCH($B274,Cenník[KódN]),2),"")</f>
        <v/>
      </c>
      <c r="F274" s="54" t="str">
        <f t="shared" ca="1" si="13"/>
        <v/>
      </c>
      <c r="G274" s="41"/>
      <c r="H274" s="58" t="str">
        <f t="shared" si="14"/>
        <v/>
      </c>
      <c r="I274" s="46" t="str">
        <f ca="1">IF(AND($B274&gt;0,I$7&gt;0),INDEX(Výskyt[#Data],MATCH($B274,Výskyt[kód-P]),I$7),"")</f>
        <v/>
      </c>
      <c r="J274" s="46" t="str">
        <f ca="1">IF(AND($B274&gt;0,J$7&gt;0),INDEX(Výskyt[#Data],MATCH($B274,Výskyt[kód-P]),J$7),"")</f>
        <v/>
      </c>
      <c r="K274" s="46" t="str">
        <f ca="1">IF(AND($B274&gt;0,K$7&gt;0),INDEX(Výskyt[#Data],MATCH($B274,Výskyt[kód-P]),K$7),"")</f>
        <v/>
      </c>
      <c r="L274" s="46" t="str">
        <f ca="1">IF(AND($B274&gt;0,L$7&gt;0),INDEX(Výskyt[#Data],MATCH($B274,Výskyt[kód-P]),L$7),"")</f>
        <v/>
      </c>
      <c r="M274" s="46" t="str">
        <f ca="1">IF(AND($B274&gt;0,M$7&gt;0),INDEX(Výskyt[#Data],MATCH($B274,Výskyt[kód-P]),M$7),"")</f>
        <v/>
      </c>
      <c r="N274" s="46" t="str">
        <f ca="1">IF(AND($B274&gt;0,N$7&gt;0),INDEX(Výskyt[#Data],MATCH($B274,Výskyt[kód-P]),N$7),"")</f>
        <v/>
      </c>
      <c r="O274" s="46" t="str">
        <f ca="1">IF(AND($B274&gt;0,O$7&gt;0),INDEX(Výskyt[#Data],MATCH($B274,Výskyt[kód-P]),O$7),"")</f>
        <v/>
      </c>
      <c r="P274" s="46" t="str">
        <f ca="1">IF(AND($B274&gt;0,P$7&gt;0),INDEX(Výskyt[#Data],MATCH($B274,Výskyt[kód-P]),P$7),"")</f>
        <v/>
      </c>
      <c r="Q274" s="46" t="str">
        <f ca="1">IF(AND($B274&gt;0,Q$7&gt;0),INDEX(Výskyt[#Data],MATCH($B274,Výskyt[kód-P]),Q$7),"")</f>
        <v/>
      </c>
      <c r="R274" s="46" t="str">
        <f ca="1">IF(AND($B274&gt;0,R$7&gt;0),INDEX(Výskyt[#Data],MATCH($B274,Výskyt[kód-P]),R$7),"")</f>
        <v/>
      </c>
    </row>
    <row r="275" spans="1:18" ht="12.75" customHeight="1" x14ac:dyDescent="0.4">
      <c r="A275" s="51">
        <v>267</v>
      </c>
      <c r="B275" s="52" t="str">
        <f>IFERROR(INDEX(Výskyt[[poradie]:[kód-P]],MATCH(A275,Výskyt[poradie],0),2),"")</f>
        <v/>
      </c>
      <c r="C275" s="52" t="str">
        <f>IFERROR(INDEX(Cenník[[Kód]:[Názov]],MATCH($B275,Cenník[Kód]),2),"")</f>
        <v/>
      </c>
      <c r="D275" s="46" t="str">
        <f t="shared" ca="1" si="12"/>
        <v/>
      </c>
      <c r="E275" s="53" t="str">
        <f>IFERROR(INDEX(Cenník[[KódN]:[JC]],MATCH($B275,Cenník[KódN]),2),"")</f>
        <v/>
      </c>
      <c r="F275" s="54" t="str">
        <f t="shared" ca="1" si="13"/>
        <v/>
      </c>
      <c r="G275" s="41"/>
      <c r="H275" s="58" t="str">
        <f t="shared" si="14"/>
        <v/>
      </c>
      <c r="I275" s="46" t="str">
        <f ca="1">IF(AND($B275&gt;0,I$7&gt;0),INDEX(Výskyt[#Data],MATCH($B275,Výskyt[kód-P]),I$7),"")</f>
        <v/>
      </c>
      <c r="J275" s="46" t="str">
        <f ca="1">IF(AND($B275&gt;0,J$7&gt;0),INDEX(Výskyt[#Data],MATCH($B275,Výskyt[kód-P]),J$7),"")</f>
        <v/>
      </c>
      <c r="K275" s="46" t="str">
        <f ca="1">IF(AND($B275&gt;0,K$7&gt;0),INDEX(Výskyt[#Data],MATCH($B275,Výskyt[kód-P]),K$7),"")</f>
        <v/>
      </c>
      <c r="L275" s="46" t="str">
        <f ca="1">IF(AND($B275&gt;0,L$7&gt;0),INDEX(Výskyt[#Data],MATCH($B275,Výskyt[kód-P]),L$7),"")</f>
        <v/>
      </c>
      <c r="M275" s="46" t="str">
        <f ca="1">IF(AND($B275&gt;0,M$7&gt;0),INDEX(Výskyt[#Data],MATCH($B275,Výskyt[kód-P]),M$7),"")</f>
        <v/>
      </c>
      <c r="N275" s="46" t="str">
        <f ca="1">IF(AND($B275&gt;0,N$7&gt;0),INDEX(Výskyt[#Data],MATCH($B275,Výskyt[kód-P]),N$7),"")</f>
        <v/>
      </c>
      <c r="O275" s="46" t="str">
        <f ca="1">IF(AND($B275&gt;0,O$7&gt;0),INDEX(Výskyt[#Data],MATCH($B275,Výskyt[kód-P]),O$7),"")</f>
        <v/>
      </c>
      <c r="P275" s="46" t="str">
        <f ca="1">IF(AND($B275&gt;0,P$7&gt;0),INDEX(Výskyt[#Data],MATCH($B275,Výskyt[kód-P]),P$7),"")</f>
        <v/>
      </c>
      <c r="Q275" s="46" t="str">
        <f ca="1">IF(AND($B275&gt;0,Q$7&gt;0),INDEX(Výskyt[#Data],MATCH($B275,Výskyt[kód-P]),Q$7),"")</f>
        <v/>
      </c>
      <c r="R275" s="46" t="str">
        <f ca="1">IF(AND($B275&gt;0,R$7&gt;0),INDEX(Výskyt[#Data],MATCH($B275,Výskyt[kód-P]),R$7),"")</f>
        <v/>
      </c>
    </row>
    <row r="276" spans="1:18" ht="12.75" customHeight="1" x14ac:dyDescent="0.4">
      <c r="A276" s="51">
        <v>268</v>
      </c>
      <c r="B276" s="52" t="str">
        <f>IFERROR(INDEX(Výskyt[[poradie]:[kód-P]],MATCH(A276,Výskyt[poradie],0),2),"")</f>
        <v/>
      </c>
      <c r="C276" s="52" t="str">
        <f>IFERROR(INDEX(Cenník[[Kód]:[Názov]],MATCH($B276,Cenník[Kód]),2),"")</f>
        <v/>
      </c>
      <c r="D276" s="46" t="str">
        <f t="shared" ca="1" si="12"/>
        <v/>
      </c>
      <c r="E276" s="53" t="str">
        <f>IFERROR(INDEX(Cenník[[KódN]:[JC]],MATCH($B276,Cenník[KódN]),2),"")</f>
        <v/>
      </c>
      <c r="F276" s="54" t="str">
        <f t="shared" ca="1" si="13"/>
        <v/>
      </c>
      <c r="G276" s="41"/>
      <c r="H276" s="58" t="str">
        <f t="shared" si="14"/>
        <v/>
      </c>
      <c r="I276" s="46" t="str">
        <f ca="1">IF(AND($B276&gt;0,I$7&gt;0),INDEX(Výskyt[#Data],MATCH($B276,Výskyt[kód-P]),I$7),"")</f>
        <v/>
      </c>
      <c r="J276" s="46" t="str">
        <f ca="1">IF(AND($B276&gt;0,J$7&gt;0),INDEX(Výskyt[#Data],MATCH($B276,Výskyt[kód-P]),J$7),"")</f>
        <v/>
      </c>
      <c r="K276" s="46" t="str">
        <f ca="1">IF(AND($B276&gt;0,K$7&gt;0),INDEX(Výskyt[#Data],MATCH($B276,Výskyt[kód-P]),K$7),"")</f>
        <v/>
      </c>
      <c r="L276" s="46" t="str">
        <f ca="1">IF(AND($B276&gt;0,L$7&gt;0),INDEX(Výskyt[#Data],MATCH($B276,Výskyt[kód-P]),L$7),"")</f>
        <v/>
      </c>
      <c r="M276" s="46" t="str">
        <f ca="1">IF(AND($B276&gt;0,M$7&gt;0),INDEX(Výskyt[#Data],MATCH($B276,Výskyt[kód-P]),M$7),"")</f>
        <v/>
      </c>
      <c r="N276" s="46" t="str">
        <f ca="1">IF(AND($B276&gt;0,N$7&gt;0),INDEX(Výskyt[#Data],MATCH($B276,Výskyt[kód-P]),N$7),"")</f>
        <v/>
      </c>
      <c r="O276" s="46" t="str">
        <f ca="1">IF(AND($B276&gt;0,O$7&gt;0),INDEX(Výskyt[#Data],MATCH($B276,Výskyt[kód-P]),O$7),"")</f>
        <v/>
      </c>
      <c r="P276" s="46" t="str">
        <f ca="1">IF(AND($B276&gt;0,P$7&gt;0),INDEX(Výskyt[#Data],MATCH($B276,Výskyt[kód-P]),P$7),"")</f>
        <v/>
      </c>
      <c r="Q276" s="46" t="str">
        <f ca="1">IF(AND($B276&gt;0,Q$7&gt;0),INDEX(Výskyt[#Data],MATCH($B276,Výskyt[kód-P]),Q$7),"")</f>
        <v/>
      </c>
      <c r="R276" s="46" t="str">
        <f ca="1">IF(AND($B276&gt;0,R$7&gt;0),INDEX(Výskyt[#Data],MATCH($B276,Výskyt[kód-P]),R$7),"")</f>
        <v/>
      </c>
    </row>
    <row r="277" spans="1:18" ht="12.75" customHeight="1" x14ac:dyDescent="0.4">
      <c r="A277" s="51">
        <v>269</v>
      </c>
      <c r="B277" s="52" t="str">
        <f>IFERROR(INDEX(Výskyt[[poradie]:[kód-P]],MATCH(A277,Výskyt[poradie],0),2),"")</f>
        <v/>
      </c>
      <c r="C277" s="52" t="str">
        <f>IFERROR(INDEX(Cenník[[Kód]:[Názov]],MATCH($B277,Cenník[Kód]),2),"")</f>
        <v/>
      </c>
      <c r="D277" s="46" t="str">
        <f t="shared" ca="1" si="12"/>
        <v/>
      </c>
      <c r="E277" s="53" t="str">
        <f>IFERROR(INDEX(Cenník[[KódN]:[JC]],MATCH($B277,Cenník[KódN]),2),"")</f>
        <v/>
      </c>
      <c r="F277" s="54" t="str">
        <f t="shared" ca="1" si="13"/>
        <v/>
      </c>
      <c r="G277" s="41"/>
      <c r="H277" s="58" t="str">
        <f t="shared" si="14"/>
        <v/>
      </c>
      <c r="I277" s="46" t="str">
        <f ca="1">IF(AND($B277&gt;0,I$7&gt;0),INDEX(Výskyt[#Data],MATCH($B277,Výskyt[kód-P]),I$7),"")</f>
        <v/>
      </c>
      <c r="J277" s="46" t="str">
        <f ca="1">IF(AND($B277&gt;0,J$7&gt;0),INDEX(Výskyt[#Data],MATCH($B277,Výskyt[kód-P]),J$7),"")</f>
        <v/>
      </c>
      <c r="K277" s="46" t="str">
        <f ca="1">IF(AND($B277&gt;0,K$7&gt;0),INDEX(Výskyt[#Data],MATCH($B277,Výskyt[kód-P]),K$7),"")</f>
        <v/>
      </c>
      <c r="L277" s="46" t="str">
        <f ca="1">IF(AND($B277&gt;0,L$7&gt;0),INDEX(Výskyt[#Data],MATCH($B277,Výskyt[kód-P]),L$7),"")</f>
        <v/>
      </c>
      <c r="M277" s="46" t="str">
        <f ca="1">IF(AND($B277&gt;0,M$7&gt;0),INDEX(Výskyt[#Data],MATCH($B277,Výskyt[kód-P]),M$7),"")</f>
        <v/>
      </c>
      <c r="N277" s="46" t="str">
        <f ca="1">IF(AND($B277&gt;0,N$7&gt;0),INDEX(Výskyt[#Data],MATCH($B277,Výskyt[kód-P]),N$7),"")</f>
        <v/>
      </c>
      <c r="O277" s="46" t="str">
        <f ca="1">IF(AND($B277&gt;0,O$7&gt;0),INDEX(Výskyt[#Data],MATCH($B277,Výskyt[kód-P]),O$7),"")</f>
        <v/>
      </c>
      <c r="P277" s="46" t="str">
        <f ca="1">IF(AND($B277&gt;0,P$7&gt;0),INDEX(Výskyt[#Data],MATCH($B277,Výskyt[kód-P]),P$7),"")</f>
        <v/>
      </c>
      <c r="Q277" s="46" t="str">
        <f ca="1">IF(AND($B277&gt;0,Q$7&gt;0),INDEX(Výskyt[#Data],MATCH($B277,Výskyt[kód-P]),Q$7),"")</f>
        <v/>
      </c>
      <c r="R277" s="46" t="str">
        <f ca="1">IF(AND($B277&gt;0,R$7&gt;0),INDEX(Výskyt[#Data],MATCH($B277,Výskyt[kód-P]),R$7),"")</f>
        <v/>
      </c>
    </row>
    <row r="278" spans="1:18" ht="12.75" customHeight="1" x14ac:dyDescent="0.4">
      <c r="A278" s="51">
        <v>270</v>
      </c>
      <c r="B278" s="52" t="str">
        <f>IFERROR(INDEX(Výskyt[[poradie]:[kód-P]],MATCH(A278,Výskyt[poradie],0),2),"")</f>
        <v/>
      </c>
      <c r="C278" s="52" t="str">
        <f>IFERROR(INDEX(Cenník[[Kód]:[Názov]],MATCH($B278,Cenník[Kód]),2),"")</f>
        <v/>
      </c>
      <c r="D278" s="46" t="str">
        <f t="shared" ca="1" si="12"/>
        <v/>
      </c>
      <c r="E278" s="53" t="str">
        <f>IFERROR(INDEX(Cenník[[KódN]:[JC]],MATCH($B278,Cenník[KódN]),2),"")</f>
        <v/>
      </c>
      <c r="F278" s="54" t="str">
        <f t="shared" ca="1" si="13"/>
        <v/>
      </c>
      <c r="G278" s="41"/>
      <c r="H278" s="58" t="str">
        <f t="shared" si="14"/>
        <v/>
      </c>
      <c r="I278" s="46" t="str">
        <f ca="1">IF(AND($B278&gt;0,I$7&gt;0),INDEX(Výskyt[#Data],MATCH($B278,Výskyt[kód-P]),I$7),"")</f>
        <v/>
      </c>
      <c r="J278" s="46" t="str">
        <f ca="1">IF(AND($B278&gt;0,J$7&gt;0),INDEX(Výskyt[#Data],MATCH($B278,Výskyt[kód-P]),J$7),"")</f>
        <v/>
      </c>
      <c r="K278" s="46" t="str">
        <f ca="1">IF(AND($B278&gt;0,K$7&gt;0),INDEX(Výskyt[#Data],MATCH($B278,Výskyt[kód-P]),K$7),"")</f>
        <v/>
      </c>
      <c r="L278" s="46" t="str">
        <f ca="1">IF(AND($B278&gt;0,L$7&gt;0),INDEX(Výskyt[#Data],MATCH($B278,Výskyt[kód-P]),L$7),"")</f>
        <v/>
      </c>
      <c r="M278" s="46" t="str">
        <f ca="1">IF(AND($B278&gt;0,M$7&gt;0),INDEX(Výskyt[#Data],MATCH($B278,Výskyt[kód-P]),M$7),"")</f>
        <v/>
      </c>
      <c r="N278" s="46" t="str">
        <f ca="1">IF(AND($B278&gt;0,N$7&gt;0),INDEX(Výskyt[#Data],MATCH($B278,Výskyt[kód-P]),N$7),"")</f>
        <v/>
      </c>
      <c r="O278" s="46" t="str">
        <f ca="1">IF(AND($B278&gt;0,O$7&gt;0),INDEX(Výskyt[#Data],MATCH($B278,Výskyt[kód-P]),O$7),"")</f>
        <v/>
      </c>
      <c r="P278" s="46" t="str">
        <f ca="1">IF(AND($B278&gt;0,P$7&gt;0),INDEX(Výskyt[#Data],MATCH($B278,Výskyt[kód-P]),P$7),"")</f>
        <v/>
      </c>
      <c r="Q278" s="46" t="str">
        <f ca="1">IF(AND($B278&gt;0,Q$7&gt;0),INDEX(Výskyt[#Data],MATCH($B278,Výskyt[kód-P]),Q$7),"")</f>
        <v/>
      </c>
      <c r="R278" s="46" t="str">
        <f ca="1">IF(AND($B278&gt;0,R$7&gt;0),INDEX(Výskyt[#Data],MATCH($B278,Výskyt[kód-P]),R$7),"")</f>
        <v/>
      </c>
    </row>
    <row r="279" spans="1:18" ht="12.75" customHeight="1" x14ac:dyDescent="0.4">
      <c r="A279" s="51">
        <v>271</v>
      </c>
      <c r="B279" s="52" t="str">
        <f>IFERROR(INDEX(Výskyt[[poradie]:[kód-P]],MATCH(A279,Výskyt[poradie],0),2),"")</f>
        <v/>
      </c>
      <c r="C279" s="52" t="str">
        <f>IFERROR(INDEX(Cenník[[Kód]:[Názov]],MATCH($B279,Cenník[Kód]),2),"")</f>
        <v/>
      </c>
      <c r="D279" s="46" t="str">
        <f t="shared" ca="1" si="12"/>
        <v/>
      </c>
      <c r="E279" s="53" t="str">
        <f>IFERROR(INDEX(Cenník[[KódN]:[JC]],MATCH($B279,Cenník[KódN]),2),"")</f>
        <v/>
      </c>
      <c r="F279" s="54" t="str">
        <f t="shared" ca="1" si="13"/>
        <v/>
      </c>
      <c r="G279" s="41"/>
      <c r="H279" s="58" t="str">
        <f t="shared" si="14"/>
        <v/>
      </c>
      <c r="I279" s="46" t="str">
        <f ca="1">IF(AND($B279&gt;0,I$7&gt;0),INDEX(Výskyt[#Data],MATCH($B279,Výskyt[kód-P]),I$7),"")</f>
        <v/>
      </c>
      <c r="J279" s="46" t="str">
        <f ca="1">IF(AND($B279&gt;0,J$7&gt;0),INDEX(Výskyt[#Data],MATCH($B279,Výskyt[kód-P]),J$7),"")</f>
        <v/>
      </c>
      <c r="K279" s="46" t="str">
        <f ca="1">IF(AND($B279&gt;0,K$7&gt;0),INDEX(Výskyt[#Data],MATCH($B279,Výskyt[kód-P]),K$7),"")</f>
        <v/>
      </c>
      <c r="L279" s="46" t="str">
        <f ca="1">IF(AND($B279&gt;0,L$7&gt;0),INDEX(Výskyt[#Data],MATCH($B279,Výskyt[kód-P]),L$7),"")</f>
        <v/>
      </c>
      <c r="M279" s="46" t="str">
        <f ca="1">IF(AND($B279&gt;0,M$7&gt;0),INDEX(Výskyt[#Data],MATCH($B279,Výskyt[kód-P]),M$7),"")</f>
        <v/>
      </c>
      <c r="N279" s="46" t="str">
        <f ca="1">IF(AND($B279&gt;0,N$7&gt;0),INDEX(Výskyt[#Data],MATCH($B279,Výskyt[kód-P]),N$7),"")</f>
        <v/>
      </c>
      <c r="O279" s="46" t="str">
        <f ca="1">IF(AND($B279&gt;0,O$7&gt;0),INDEX(Výskyt[#Data],MATCH($B279,Výskyt[kód-P]),O$7),"")</f>
        <v/>
      </c>
      <c r="P279" s="46" t="str">
        <f ca="1">IF(AND($B279&gt;0,P$7&gt;0),INDEX(Výskyt[#Data],MATCH($B279,Výskyt[kód-P]),P$7),"")</f>
        <v/>
      </c>
      <c r="Q279" s="46" t="str">
        <f ca="1">IF(AND($B279&gt;0,Q$7&gt;0),INDEX(Výskyt[#Data],MATCH($B279,Výskyt[kód-P]),Q$7),"")</f>
        <v/>
      </c>
      <c r="R279" s="46" t="str">
        <f ca="1">IF(AND($B279&gt;0,R$7&gt;0),INDEX(Výskyt[#Data],MATCH($B279,Výskyt[kód-P]),R$7),"")</f>
        <v/>
      </c>
    </row>
    <row r="280" spans="1:18" ht="12.75" customHeight="1" x14ac:dyDescent="0.4">
      <c r="A280" s="51">
        <v>272</v>
      </c>
      <c r="B280" s="52" t="str">
        <f>IFERROR(INDEX(Výskyt[[poradie]:[kód-P]],MATCH(A280,Výskyt[poradie],0),2),"")</f>
        <v/>
      </c>
      <c r="C280" s="52" t="str">
        <f>IFERROR(INDEX(Cenník[[Kód]:[Názov]],MATCH($B280,Cenník[Kód]),2),"")</f>
        <v/>
      </c>
      <c r="D280" s="46" t="str">
        <f t="shared" ca="1" si="12"/>
        <v/>
      </c>
      <c r="E280" s="53" t="str">
        <f>IFERROR(INDEX(Cenník[[KódN]:[JC]],MATCH($B280,Cenník[KódN]),2),"")</f>
        <v/>
      </c>
      <c r="F280" s="54" t="str">
        <f t="shared" ca="1" si="13"/>
        <v/>
      </c>
      <c r="G280" s="41"/>
      <c r="H280" s="58" t="str">
        <f t="shared" si="14"/>
        <v/>
      </c>
      <c r="I280" s="46" t="str">
        <f ca="1">IF(AND($B280&gt;0,I$7&gt;0),INDEX(Výskyt[#Data],MATCH($B280,Výskyt[kód-P]),I$7),"")</f>
        <v/>
      </c>
      <c r="J280" s="46" t="str">
        <f ca="1">IF(AND($B280&gt;0,J$7&gt;0),INDEX(Výskyt[#Data],MATCH($B280,Výskyt[kód-P]),J$7),"")</f>
        <v/>
      </c>
      <c r="K280" s="46" t="str">
        <f ca="1">IF(AND($B280&gt;0,K$7&gt;0),INDEX(Výskyt[#Data],MATCH($B280,Výskyt[kód-P]),K$7),"")</f>
        <v/>
      </c>
      <c r="L280" s="46" t="str">
        <f ca="1">IF(AND($B280&gt;0,L$7&gt;0),INDEX(Výskyt[#Data],MATCH($B280,Výskyt[kód-P]),L$7),"")</f>
        <v/>
      </c>
      <c r="M280" s="46" t="str">
        <f ca="1">IF(AND($B280&gt;0,M$7&gt;0),INDEX(Výskyt[#Data],MATCH($B280,Výskyt[kód-P]),M$7),"")</f>
        <v/>
      </c>
      <c r="N280" s="46" t="str">
        <f ca="1">IF(AND($B280&gt;0,N$7&gt;0),INDEX(Výskyt[#Data],MATCH($B280,Výskyt[kód-P]),N$7),"")</f>
        <v/>
      </c>
      <c r="O280" s="46" t="str">
        <f ca="1">IF(AND($B280&gt;0,O$7&gt;0),INDEX(Výskyt[#Data],MATCH($B280,Výskyt[kód-P]),O$7),"")</f>
        <v/>
      </c>
      <c r="P280" s="46" t="str">
        <f ca="1">IF(AND($B280&gt;0,P$7&gt;0),INDEX(Výskyt[#Data],MATCH($B280,Výskyt[kód-P]),P$7),"")</f>
        <v/>
      </c>
      <c r="Q280" s="46" t="str">
        <f ca="1">IF(AND($B280&gt;0,Q$7&gt;0),INDEX(Výskyt[#Data],MATCH($B280,Výskyt[kód-P]),Q$7),"")</f>
        <v/>
      </c>
      <c r="R280" s="46" t="str">
        <f ca="1">IF(AND($B280&gt;0,R$7&gt;0),INDEX(Výskyt[#Data],MATCH($B280,Výskyt[kód-P]),R$7),"")</f>
        <v/>
      </c>
    </row>
    <row r="281" spans="1:18" ht="12.75" customHeight="1" x14ac:dyDescent="0.4">
      <c r="A281" s="51">
        <v>273</v>
      </c>
      <c r="B281" s="52" t="str">
        <f>IFERROR(INDEX(Výskyt[[poradie]:[kód-P]],MATCH(A281,Výskyt[poradie],0),2),"")</f>
        <v/>
      </c>
      <c r="C281" s="52" t="str">
        <f>IFERROR(INDEX(Cenník[[Kód]:[Názov]],MATCH($B281,Cenník[Kód]),2),"")</f>
        <v/>
      </c>
      <c r="D281" s="46" t="str">
        <f t="shared" ca="1" si="12"/>
        <v/>
      </c>
      <c r="E281" s="53" t="str">
        <f>IFERROR(INDEX(Cenník[[KódN]:[JC]],MATCH($B281,Cenník[KódN]),2),"")</f>
        <v/>
      </c>
      <c r="F281" s="54" t="str">
        <f t="shared" ca="1" si="13"/>
        <v/>
      </c>
      <c r="G281" s="41"/>
      <c r="H281" s="58" t="str">
        <f t="shared" si="14"/>
        <v/>
      </c>
      <c r="I281" s="46" t="str">
        <f ca="1">IF(AND($B281&gt;0,I$7&gt;0),INDEX(Výskyt[#Data],MATCH($B281,Výskyt[kód-P]),I$7),"")</f>
        <v/>
      </c>
      <c r="J281" s="46" t="str">
        <f ca="1">IF(AND($B281&gt;0,J$7&gt;0),INDEX(Výskyt[#Data],MATCH($B281,Výskyt[kód-P]),J$7),"")</f>
        <v/>
      </c>
      <c r="K281" s="46" t="str">
        <f ca="1">IF(AND($B281&gt;0,K$7&gt;0),INDEX(Výskyt[#Data],MATCH($B281,Výskyt[kód-P]),K$7),"")</f>
        <v/>
      </c>
      <c r="L281" s="46" t="str">
        <f ca="1">IF(AND($B281&gt;0,L$7&gt;0),INDEX(Výskyt[#Data],MATCH($B281,Výskyt[kód-P]),L$7),"")</f>
        <v/>
      </c>
      <c r="M281" s="46" t="str">
        <f ca="1">IF(AND($B281&gt;0,M$7&gt;0),INDEX(Výskyt[#Data],MATCH($B281,Výskyt[kód-P]),M$7),"")</f>
        <v/>
      </c>
      <c r="N281" s="46" t="str">
        <f ca="1">IF(AND($B281&gt;0,N$7&gt;0),INDEX(Výskyt[#Data],MATCH($B281,Výskyt[kód-P]),N$7),"")</f>
        <v/>
      </c>
      <c r="O281" s="46" t="str">
        <f ca="1">IF(AND($B281&gt;0,O$7&gt;0),INDEX(Výskyt[#Data],MATCH($B281,Výskyt[kód-P]),O$7),"")</f>
        <v/>
      </c>
      <c r="P281" s="46" t="str">
        <f ca="1">IF(AND($B281&gt;0,P$7&gt;0),INDEX(Výskyt[#Data],MATCH($B281,Výskyt[kód-P]),P$7),"")</f>
        <v/>
      </c>
      <c r="Q281" s="46" t="str">
        <f ca="1">IF(AND($B281&gt;0,Q$7&gt;0),INDEX(Výskyt[#Data],MATCH($B281,Výskyt[kód-P]),Q$7),"")</f>
        <v/>
      </c>
      <c r="R281" s="46" t="str">
        <f ca="1">IF(AND($B281&gt;0,R$7&gt;0),INDEX(Výskyt[#Data],MATCH($B281,Výskyt[kód-P]),R$7),"")</f>
        <v/>
      </c>
    </row>
    <row r="282" spans="1:18" ht="12.75" customHeight="1" x14ac:dyDescent="0.4">
      <c r="A282" s="51">
        <v>274</v>
      </c>
      <c r="B282" s="52" t="str">
        <f>IFERROR(INDEX(Výskyt[[poradie]:[kód-P]],MATCH(A282,Výskyt[poradie],0),2),"")</f>
        <v/>
      </c>
      <c r="C282" s="52" t="str">
        <f>IFERROR(INDEX(Cenník[[Kód]:[Názov]],MATCH($B282,Cenník[Kód]),2),"")</f>
        <v/>
      </c>
      <c r="D282" s="46" t="str">
        <f t="shared" ca="1" si="12"/>
        <v/>
      </c>
      <c r="E282" s="53" t="str">
        <f>IFERROR(INDEX(Cenník[[KódN]:[JC]],MATCH($B282,Cenník[KódN]),2),"")</f>
        <v/>
      </c>
      <c r="F282" s="54" t="str">
        <f t="shared" ca="1" si="13"/>
        <v/>
      </c>
      <c r="G282" s="41"/>
      <c r="H282" s="58" t="str">
        <f t="shared" si="14"/>
        <v/>
      </c>
      <c r="I282" s="46" t="str">
        <f ca="1">IF(AND($B282&gt;0,I$7&gt;0),INDEX(Výskyt[#Data],MATCH($B282,Výskyt[kód-P]),I$7),"")</f>
        <v/>
      </c>
      <c r="J282" s="46" t="str">
        <f ca="1">IF(AND($B282&gt;0,J$7&gt;0),INDEX(Výskyt[#Data],MATCH($B282,Výskyt[kód-P]),J$7),"")</f>
        <v/>
      </c>
      <c r="K282" s="46" t="str">
        <f ca="1">IF(AND($B282&gt;0,K$7&gt;0),INDEX(Výskyt[#Data],MATCH($B282,Výskyt[kód-P]),K$7),"")</f>
        <v/>
      </c>
      <c r="L282" s="46" t="str">
        <f ca="1">IF(AND($B282&gt;0,L$7&gt;0),INDEX(Výskyt[#Data],MATCH($B282,Výskyt[kód-P]),L$7),"")</f>
        <v/>
      </c>
      <c r="M282" s="46" t="str">
        <f ca="1">IF(AND($B282&gt;0,M$7&gt;0),INDEX(Výskyt[#Data],MATCH($B282,Výskyt[kód-P]),M$7),"")</f>
        <v/>
      </c>
      <c r="N282" s="46" t="str">
        <f ca="1">IF(AND($B282&gt;0,N$7&gt;0),INDEX(Výskyt[#Data],MATCH($B282,Výskyt[kód-P]),N$7),"")</f>
        <v/>
      </c>
      <c r="O282" s="46" t="str">
        <f ca="1">IF(AND($B282&gt;0,O$7&gt;0),INDEX(Výskyt[#Data],MATCH($B282,Výskyt[kód-P]),O$7),"")</f>
        <v/>
      </c>
      <c r="P282" s="46" t="str">
        <f ca="1">IF(AND($B282&gt;0,P$7&gt;0),INDEX(Výskyt[#Data],MATCH($B282,Výskyt[kód-P]),P$7),"")</f>
        <v/>
      </c>
      <c r="Q282" s="46" t="str">
        <f ca="1">IF(AND($B282&gt;0,Q$7&gt;0),INDEX(Výskyt[#Data],MATCH($B282,Výskyt[kód-P]),Q$7),"")</f>
        <v/>
      </c>
      <c r="R282" s="46" t="str">
        <f ca="1">IF(AND($B282&gt;0,R$7&gt;0),INDEX(Výskyt[#Data],MATCH($B282,Výskyt[kód-P]),R$7),"")</f>
        <v/>
      </c>
    </row>
    <row r="283" spans="1:18" ht="12.75" customHeight="1" x14ac:dyDescent="0.4">
      <c r="A283" s="51">
        <v>275</v>
      </c>
      <c r="B283" s="52" t="str">
        <f>IFERROR(INDEX(Výskyt[[poradie]:[kód-P]],MATCH(A283,Výskyt[poradie],0),2),"")</f>
        <v/>
      </c>
      <c r="C283" s="52" t="str">
        <f>IFERROR(INDEX(Cenník[[Kód]:[Názov]],MATCH($B283,Cenník[Kód]),2),"")</f>
        <v/>
      </c>
      <c r="D283" s="46" t="str">
        <f t="shared" ca="1" si="12"/>
        <v/>
      </c>
      <c r="E283" s="53" t="str">
        <f>IFERROR(INDEX(Cenník[[KódN]:[JC]],MATCH($B283,Cenník[KódN]),2),"")</f>
        <v/>
      </c>
      <c r="F283" s="54" t="str">
        <f t="shared" ca="1" si="13"/>
        <v/>
      </c>
      <c r="G283" s="41"/>
      <c r="H283" s="58" t="str">
        <f t="shared" si="14"/>
        <v/>
      </c>
      <c r="I283" s="46" t="str">
        <f ca="1">IF(AND($B283&gt;0,I$7&gt;0),INDEX(Výskyt[#Data],MATCH($B283,Výskyt[kód-P]),I$7),"")</f>
        <v/>
      </c>
      <c r="J283" s="46" t="str">
        <f ca="1">IF(AND($B283&gt;0,J$7&gt;0),INDEX(Výskyt[#Data],MATCH($B283,Výskyt[kód-P]),J$7),"")</f>
        <v/>
      </c>
      <c r="K283" s="46" t="str">
        <f ca="1">IF(AND($B283&gt;0,K$7&gt;0),INDEX(Výskyt[#Data],MATCH($B283,Výskyt[kód-P]),K$7),"")</f>
        <v/>
      </c>
      <c r="L283" s="46" t="str">
        <f ca="1">IF(AND($B283&gt;0,L$7&gt;0),INDEX(Výskyt[#Data],MATCH($B283,Výskyt[kód-P]),L$7),"")</f>
        <v/>
      </c>
      <c r="M283" s="46" t="str">
        <f ca="1">IF(AND($B283&gt;0,M$7&gt;0),INDEX(Výskyt[#Data],MATCH($B283,Výskyt[kód-P]),M$7),"")</f>
        <v/>
      </c>
      <c r="N283" s="46" t="str">
        <f ca="1">IF(AND($B283&gt;0,N$7&gt;0),INDEX(Výskyt[#Data],MATCH($B283,Výskyt[kód-P]),N$7),"")</f>
        <v/>
      </c>
      <c r="O283" s="46" t="str">
        <f ca="1">IF(AND($B283&gt;0,O$7&gt;0),INDEX(Výskyt[#Data],MATCH($B283,Výskyt[kód-P]),O$7),"")</f>
        <v/>
      </c>
      <c r="P283" s="46" t="str">
        <f ca="1">IF(AND($B283&gt;0,P$7&gt;0),INDEX(Výskyt[#Data],MATCH($B283,Výskyt[kód-P]),P$7),"")</f>
        <v/>
      </c>
      <c r="Q283" s="46" t="str">
        <f ca="1">IF(AND($B283&gt;0,Q$7&gt;0),INDEX(Výskyt[#Data],MATCH($B283,Výskyt[kód-P]),Q$7),"")</f>
        <v/>
      </c>
      <c r="R283" s="46" t="str">
        <f ca="1">IF(AND($B283&gt;0,R$7&gt;0),INDEX(Výskyt[#Data],MATCH($B283,Výskyt[kód-P]),R$7),"")</f>
        <v/>
      </c>
    </row>
    <row r="284" spans="1:18" ht="12.75" customHeight="1" x14ac:dyDescent="0.4">
      <c r="A284" s="51">
        <v>276</v>
      </c>
      <c r="B284" s="52" t="str">
        <f>IFERROR(INDEX(Výskyt[[poradie]:[kód-P]],MATCH(A284,Výskyt[poradie],0),2),"")</f>
        <v/>
      </c>
      <c r="C284" s="52" t="str">
        <f>IFERROR(INDEX(Cenník[[Kód]:[Názov]],MATCH($B284,Cenník[Kód]),2),"")</f>
        <v/>
      </c>
      <c r="D284" s="46" t="str">
        <f t="shared" ca="1" si="12"/>
        <v/>
      </c>
      <c r="E284" s="53" t="str">
        <f>IFERROR(INDEX(Cenník[[KódN]:[JC]],MATCH($B284,Cenník[KódN]),2),"")</f>
        <v/>
      </c>
      <c r="F284" s="54" t="str">
        <f t="shared" ca="1" si="13"/>
        <v/>
      </c>
      <c r="G284" s="41"/>
      <c r="H284" s="58" t="str">
        <f t="shared" si="14"/>
        <v/>
      </c>
      <c r="I284" s="46" t="str">
        <f ca="1">IF(AND($B284&gt;0,I$7&gt;0),INDEX(Výskyt[#Data],MATCH($B284,Výskyt[kód-P]),I$7),"")</f>
        <v/>
      </c>
      <c r="J284" s="46" t="str">
        <f ca="1">IF(AND($B284&gt;0,J$7&gt;0),INDEX(Výskyt[#Data],MATCH($B284,Výskyt[kód-P]),J$7),"")</f>
        <v/>
      </c>
      <c r="K284" s="46" t="str">
        <f ca="1">IF(AND($B284&gt;0,K$7&gt;0),INDEX(Výskyt[#Data],MATCH($B284,Výskyt[kód-P]),K$7),"")</f>
        <v/>
      </c>
      <c r="L284" s="46" t="str">
        <f ca="1">IF(AND($B284&gt;0,L$7&gt;0),INDEX(Výskyt[#Data],MATCH($B284,Výskyt[kód-P]),L$7),"")</f>
        <v/>
      </c>
      <c r="M284" s="46" t="str">
        <f ca="1">IF(AND($B284&gt;0,M$7&gt;0),INDEX(Výskyt[#Data],MATCH($B284,Výskyt[kód-P]),M$7),"")</f>
        <v/>
      </c>
      <c r="N284" s="46" t="str">
        <f ca="1">IF(AND($B284&gt;0,N$7&gt;0),INDEX(Výskyt[#Data],MATCH($B284,Výskyt[kód-P]),N$7),"")</f>
        <v/>
      </c>
      <c r="O284" s="46" t="str">
        <f ca="1">IF(AND($B284&gt;0,O$7&gt;0),INDEX(Výskyt[#Data],MATCH($B284,Výskyt[kód-P]),O$7),"")</f>
        <v/>
      </c>
      <c r="P284" s="46" t="str">
        <f ca="1">IF(AND($B284&gt;0,P$7&gt;0),INDEX(Výskyt[#Data],MATCH($B284,Výskyt[kód-P]),P$7),"")</f>
        <v/>
      </c>
      <c r="Q284" s="46" t="str">
        <f ca="1">IF(AND($B284&gt;0,Q$7&gt;0),INDEX(Výskyt[#Data],MATCH($B284,Výskyt[kód-P]),Q$7),"")</f>
        <v/>
      </c>
      <c r="R284" s="46" t="str">
        <f ca="1">IF(AND($B284&gt;0,R$7&gt;0),INDEX(Výskyt[#Data],MATCH($B284,Výskyt[kód-P]),R$7),"")</f>
        <v/>
      </c>
    </row>
    <row r="285" spans="1:18" ht="12.75" customHeight="1" x14ac:dyDescent="0.4">
      <c r="A285" s="51">
        <v>277</v>
      </c>
      <c r="B285" s="52" t="str">
        <f>IFERROR(INDEX(Výskyt[[poradie]:[kód-P]],MATCH(A285,Výskyt[poradie],0),2),"")</f>
        <v/>
      </c>
      <c r="C285" s="52" t="str">
        <f>IFERROR(INDEX(Cenník[[Kód]:[Názov]],MATCH($B285,Cenník[Kód]),2),"")</f>
        <v/>
      </c>
      <c r="D285" s="46" t="str">
        <f t="shared" ca="1" si="12"/>
        <v/>
      </c>
      <c r="E285" s="53" t="str">
        <f>IFERROR(INDEX(Cenník[[KódN]:[JC]],MATCH($B285,Cenník[KódN]),2),"")</f>
        <v/>
      </c>
      <c r="F285" s="54" t="str">
        <f t="shared" ca="1" si="13"/>
        <v/>
      </c>
      <c r="G285" s="41"/>
      <c r="H285" s="58" t="str">
        <f t="shared" si="14"/>
        <v/>
      </c>
      <c r="I285" s="46" t="str">
        <f ca="1">IF(AND($B285&gt;0,I$7&gt;0),INDEX(Výskyt[#Data],MATCH($B285,Výskyt[kód-P]),I$7),"")</f>
        <v/>
      </c>
      <c r="J285" s="46" t="str">
        <f ca="1">IF(AND($B285&gt;0,J$7&gt;0),INDEX(Výskyt[#Data],MATCH($B285,Výskyt[kód-P]),J$7),"")</f>
        <v/>
      </c>
      <c r="K285" s="46" t="str">
        <f ca="1">IF(AND($B285&gt;0,K$7&gt;0),INDEX(Výskyt[#Data],MATCH($B285,Výskyt[kód-P]),K$7),"")</f>
        <v/>
      </c>
      <c r="L285" s="46" t="str">
        <f ca="1">IF(AND($B285&gt;0,L$7&gt;0),INDEX(Výskyt[#Data],MATCH($B285,Výskyt[kód-P]),L$7),"")</f>
        <v/>
      </c>
      <c r="M285" s="46" t="str">
        <f ca="1">IF(AND($B285&gt;0,M$7&gt;0),INDEX(Výskyt[#Data],MATCH($B285,Výskyt[kód-P]),M$7),"")</f>
        <v/>
      </c>
      <c r="N285" s="46" t="str">
        <f ca="1">IF(AND($B285&gt;0,N$7&gt;0),INDEX(Výskyt[#Data],MATCH($B285,Výskyt[kód-P]),N$7),"")</f>
        <v/>
      </c>
      <c r="O285" s="46" t="str">
        <f ca="1">IF(AND($B285&gt;0,O$7&gt;0),INDEX(Výskyt[#Data],MATCH($B285,Výskyt[kód-P]),O$7),"")</f>
        <v/>
      </c>
      <c r="P285" s="46" t="str">
        <f ca="1">IF(AND($B285&gt;0,P$7&gt;0),INDEX(Výskyt[#Data],MATCH($B285,Výskyt[kód-P]),P$7),"")</f>
        <v/>
      </c>
      <c r="Q285" s="46" t="str">
        <f ca="1">IF(AND($B285&gt;0,Q$7&gt;0),INDEX(Výskyt[#Data],MATCH($B285,Výskyt[kód-P]),Q$7),"")</f>
        <v/>
      </c>
      <c r="R285" s="46" t="str">
        <f ca="1">IF(AND($B285&gt;0,R$7&gt;0),INDEX(Výskyt[#Data],MATCH($B285,Výskyt[kód-P]),R$7),"")</f>
        <v/>
      </c>
    </row>
    <row r="286" spans="1:18" ht="12.75" customHeight="1" x14ac:dyDescent="0.4">
      <c r="A286" s="51">
        <v>278</v>
      </c>
      <c r="B286" s="52" t="str">
        <f>IFERROR(INDEX(Výskyt[[poradie]:[kód-P]],MATCH(A286,Výskyt[poradie],0),2),"")</f>
        <v/>
      </c>
      <c r="C286" s="52" t="str">
        <f>IFERROR(INDEX(Cenník[[Kód]:[Názov]],MATCH($B286,Cenník[Kód]),2),"")</f>
        <v/>
      </c>
      <c r="D286" s="46" t="str">
        <f t="shared" ca="1" si="12"/>
        <v/>
      </c>
      <c r="E286" s="53" t="str">
        <f>IFERROR(INDEX(Cenník[[KódN]:[JC]],MATCH($B286,Cenník[KódN]),2),"")</f>
        <v/>
      </c>
      <c r="F286" s="54" t="str">
        <f t="shared" ca="1" si="13"/>
        <v/>
      </c>
      <c r="G286" s="41"/>
      <c r="H286" s="58" t="str">
        <f t="shared" si="14"/>
        <v/>
      </c>
      <c r="I286" s="46" t="str">
        <f ca="1">IF(AND($B286&gt;0,I$7&gt;0),INDEX(Výskyt[#Data],MATCH($B286,Výskyt[kód-P]),I$7),"")</f>
        <v/>
      </c>
      <c r="J286" s="46" t="str">
        <f ca="1">IF(AND($B286&gt;0,J$7&gt;0),INDEX(Výskyt[#Data],MATCH($B286,Výskyt[kód-P]),J$7),"")</f>
        <v/>
      </c>
      <c r="K286" s="46" t="str">
        <f ca="1">IF(AND($B286&gt;0,K$7&gt;0),INDEX(Výskyt[#Data],MATCH($B286,Výskyt[kód-P]),K$7),"")</f>
        <v/>
      </c>
      <c r="L286" s="46" t="str">
        <f ca="1">IF(AND($B286&gt;0,L$7&gt;0),INDEX(Výskyt[#Data],MATCH($B286,Výskyt[kód-P]),L$7),"")</f>
        <v/>
      </c>
      <c r="M286" s="46" t="str">
        <f ca="1">IF(AND($B286&gt;0,M$7&gt;0),INDEX(Výskyt[#Data],MATCH($B286,Výskyt[kód-P]),M$7),"")</f>
        <v/>
      </c>
      <c r="N286" s="46" t="str">
        <f ca="1">IF(AND($B286&gt;0,N$7&gt;0),INDEX(Výskyt[#Data],MATCH($B286,Výskyt[kód-P]),N$7),"")</f>
        <v/>
      </c>
      <c r="O286" s="46" t="str">
        <f ca="1">IF(AND($B286&gt;0,O$7&gt;0),INDEX(Výskyt[#Data],MATCH($B286,Výskyt[kód-P]),O$7),"")</f>
        <v/>
      </c>
      <c r="P286" s="46" t="str">
        <f ca="1">IF(AND($B286&gt;0,P$7&gt;0),INDEX(Výskyt[#Data],MATCH($B286,Výskyt[kód-P]),P$7),"")</f>
        <v/>
      </c>
      <c r="Q286" s="46" t="str">
        <f ca="1">IF(AND($B286&gt;0,Q$7&gt;0),INDEX(Výskyt[#Data],MATCH($B286,Výskyt[kód-P]),Q$7),"")</f>
        <v/>
      </c>
      <c r="R286" s="46" t="str">
        <f ca="1">IF(AND($B286&gt;0,R$7&gt;0),INDEX(Výskyt[#Data],MATCH($B286,Výskyt[kód-P]),R$7),"")</f>
        <v/>
      </c>
    </row>
    <row r="287" spans="1:18" ht="12.75" customHeight="1" x14ac:dyDescent="0.4">
      <c r="A287" s="51">
        <v>279</v>
      </c>
      <c r="B287" s="52" t="str">
        <f>IFERROR(INDEX(Výskyt[[poradie]:[kód-P]],MATCH(A287,Výskyt[poradie],0),2),"")</f>
        <v/>
      </c>
      <c r="C287" s="52" t="str">
        <f>IFERROR(INDEX(Cenník[[Kód]:[Názov]],MATCH($B287,Cenník[Kód]),2),"")</f>
        <v/>
      </c>
      <c r="D287" s="46" t="str">
        <f t="shared" ca="1" si="12"/>
        <v/>
      </c>
      <c r="E287" s="53" t="str">
        <f>IFERROR(INDEX(Cenník[[KódN]:[JC]],MATCH($B287,Cenník[KódN]),2),"")</f>
        <v/>
      </c>
      <c r="F287" s="54" t="str">
        <f t="shared" ca="1" si="13"/>
        <v/>
      </c>
      <c r="G287" s="41"/>
      <c r="H287" s="58" t="str">
        <f t="shared" si="14"/>
        <v/>
      </c>
      <c r="I287" s="46" t="str">
        <f ca="1">IF(AND($B287&gt;0,I$7&gt;0),INDEX(Výskyt[#Data],MATCH($B287,Výskyt[kód-P]),I$7),"")</f>
        <v/>
      </c>
      <c r="J287" s="46" t="str">
        <f ca="1">IF(AND($B287&gt;0,J$7&gt;0),INDEX(Výskyt[#Data],MATCH($B287,Výskyt[kód-P]),J$7),"")</f>
        <v/>
      </c>
      <c r="K287" s="46" t="str">
        <f ca="1">IF(AND($B287&gt;0,K$7&gt;0),INDEX(Výskyt[#Data],MATCH($B287,Výskyt[kód-P]),K$7),"")</f>
        <v/>
      </c>
      <c r="L287" s="46" t="str">
        <f ca="1">IF(AND($B287&gt;0,L$7&gt;0),INDEX(Výskyt[#Data],MATCH($B287,Výskyt[kód-P]),L$7),"")</f>
        <v/>
      </c>
      <c r="M287" s="46" t="str">
        <f ca="1">IF(AND($B287&gt;0,M$7&gt;0),INDEX(Výskyt[#Data],MATCH($B287,Výskyt[kód-P]),M$7),"")</f>
        <v/>
      </c>
      <c r="N287" s="46" t="str">
        <f ca="1">IF(AND($B287&gt;0,N$7&gt;0),INDEX(Výskyt[#Data],MATCH($B287,Výskyt[kód-P]),N$7),"")</f>
        <v/>
      </c>
      <c r="O287" s="46" t="str">
        <f ca="1">IF(AND($B287&gt;0,O$7&gt;0),INDEX(Výskyt[#Data],MATCH($B287,Výskyt[kód-P]),O$7),"")</f>
        <v/>
      </c>
      <c r="P287" s="46" t="str">
        <f ca="1">IF(AND($B287&gt;0,P$7&gt;0),INDEX(Výskyt[#Data],MATCH($B287,Výskyt[kód-P]),P$7),"")</f>
        <v/>
      </c>
      <c r="Q287" s="46" t="str">
        <f ca="1">IF(AND($B287&gt;0,Q$7&gt;0),INDEX(Výskyt[#Data],MATCH($B287,Výskyt[kód-P]),Q$7),"")</f>
        <v/>
      </c>
      <c r="R287" s="46" t="str">
        <f ca="1">IF(AND($B287&gt;0,R$7&gt;0),INDEX(Výskyt[#Data],MATCH($B287,Výskyt[kód-P]),R$7),"")</f>
        <v/>
      </c>
    </row>
    <row r="288" spans="1:18" ht="12.75" customHeight="1" x14ac:dyDescent="0.4">
      <c r="A288" s="51">
        <v>280</v>
      </c>
      <c r="B288" s="52" t="str">
        <f>IFERROR(INDEX(Výskyt[[poradie]:[kód-P]],MATCH(A288,Výskyt[poradie],0),2),"")</f>
        <v/>
      </c>
      <c r="C288" s="52" t="str">
        <f>IFERROR(INDEX(Cenník[[Kód]:[Názov]],MATCH($B288,Cenník[Kód]),2),"")</f>
        <v/>
      </c>
      <c r="D288" s="46" t="str">
        <f t="shared" ca="1" si="12"/>
        <v/>
      </c>
      <c r="E288" s="53" t="str">
        <f>IFERROR(INDEX(Cenník[[KódN]:[JC]],MATCH($B288,Cenník[KódN]),2),"")</f>
        <v/>
      </c>
      <c r="F288" s="54" t="str">
        <f t="shared" ca="1" si="13"/>
        <v/>
      </c>
      <c r="G288" s="41"/>
      <c r="H288" s="58" t="str">
        <f t="shared" si="14"/>
        <v/>
      </c>
      <c r="I288" s="46" t="str">
        <f ca="1">IF(AND($B288&gt;0,I$7&gt;0),INDEX(Výskyt[#Data],MATCH($B288,Výskyt[kód-P]),I$7),"")</f>
        <v/>
      </c>
      <c r="J288" s="46" t="str">
        <f ca="1">IF(AND($B288&gt;0,J$7&gt;0),INDEX(Výskyt[#Data],MATCH($B288,Výskyt[kód-P]),J$7),"")</f>
        <v/>
      </c>
      <c r="K288" s="46" t="str">
        <f ca="1">IF(AND($B288&gt;0,K$7&gt;0),INDEX(Výskyt[#Data],MATCH($B288,Výskyt[kód-P]),K$7),"")</f>
        <v/>
      </c>
      <c r="L288" s="46" t="str">
        <f ca="1">IF(AND($B288&gt;0,L$7&gt;0),INDEX(Výskyt[#Data],MATCH($B288,Výskyt[kód-P]),L$7),"")</f>
        <v/>
      </c>
      <c r="M288" s="46" t="str">
        <f ca="1">IF(AND($B288&gt;0,M$7&gt;0),INDEX(Výskyt[#Data],MATCH($B288,Výskyt[kód-P]),M$7),"")</f>
        <v/>
      </c>
      <c r="N288" s="46" t="str">
        <f ca="1">IF(AND($B288&gt;0,N$7&gt;0),INDEX(Výskyt[#Data],MATCH($B288,Výskyt[kód-P]),N$7),"")</f>
        <v/>
      </c>
      <c r="O288" s="46" t="str">
        <f ca="1">IF(AND($B288&gt;0,O$7&gt;0),INDEX(Výskyt[#Data],MATCH($B288,Výskyt[kód-P]),O$7),"")</f>
        <v/>
      </c>
      <c r="P288" s="46" t="str">
        <f ca="1">IF(AND($B288&gt;0,P$7&gt;0),INDEX(Výskyt[#Data],MATCH($B288,Výskyt[kód-P]),P$7),"")</f>
        <v/>
      </c>
      <c r="Q288" s="46" t="str">
        <f ca="1">IF(AND($B288&gt;0,Q$7&gt;0),INDEX(Výskyt[#Data],MATCH($B288,Výskyt[kód-P]),Q$7),"")</f>
        <v/>
      </c>
      <c r="R288" s="46" t="str">
        <f ca="1">IF(AND($B288&gt;0,R$7&gt;0),INDEX(Výskyt[#Data],MATCH($B288,Výskyt[kód-P]),R$7),"")</f>
        <v/>
      </c>
    </row>
    <row r="289" spans="1:18" ht="12.75" customHeight="1" x14ac:dyDescent="0.4">
      <c r="A289" s="51">
        <v>281</v>
      </c>
      <c r="B289" s="52" t="str">
        <f>IFERROR(INDEX(Výskyt[[poradie]:[kód-P]],MATCH(A289,Výskyt[poradie],0),2),"")</f>
        <v/>
      </c>
      <c r="C289" s="52" t="str">
        <f>IFERROR(INDEX(Cenník[[Kód]:[Názov]],MATCH($B289,Cenník[Kód]),2),"")</f>
        <v/>
      </c>
      <c r="D289" s="46" t="str">
        <f t="shared" ca="1" si="12"/>
        <v/>
      </c>
      <c r="E289" s="53" t="str">
        <f>IFERROR(INDEX(Cenník[[KódN]:[JC]],MATCH($B289,Cenník[KódN]),2),"")</f>
        <v/>
      </c>
      <c r="F289" s="54" t="str">
        <f t="shared" ca="1" si="13"/>
        <v/>
      </c>
      <c r="G289" s="41"/>
      <c r="H289" s="58" t="str">
        <f t="shared" si="14"/>
        <v/>
      </c>
      <c r="I289" s="46" t="str">
        <f ca="1">IF(AND($B289&gt;0,I$7&gt;0),INDEX(Výskyt[#Data],MATCH($B289,Výskyt[kód-P]),I$7),"")</f>
        <v/>
      </c>
      <c r="J289" s="46" t="str">
        <f ca="1">IF(AND($B289&gt;0,J$7&gt;0),INDEX(Výskyt[#Data],MATCH($B289,Výskyt[kód-P]),J$7),"")</f>
        <v/>
      </c>
      <c r="K289" s="46" t="str">
        <f ca="1">IF(AND($B289&gt;0,K$7&gt;0),INDEX(Výskyt[#Data],MATCH($B289,Výskyt[kód-P]),K$7),"")</f>
        <v/>
      </c>
      <c r="L289" s="46" t="str">
        <f ca="1">IF(AND($B289&gt;0,L$7&gt;0),INDEX(Výskyt[#Data],MATCH($B289,Výskyt[kód-P]),L$7),"")</f>
        <v/>
      </c>
      <c r="M289" s="46" t="str">
        <f ca="1">IF(AND($B289&gt;0,M$7&gt;0),INDEX(Výskyt[#Data],MATCH($B289,Výskyt[kód-P]),M$7),"")</f>
        <v/>
      </c>
      <c r="N289" s="46" t="str">
        <f ca="1">IF(AND($B289&gt;0,N$7&gt;0),INDEX(Výskyt[#Data],MATCH($B289,Výskyt[kód-P]),N$7),"")</f>
        <v/>
      </c>
      <c r="O289" s="46" t="str">
        <f ca="1">IF(AND($B289&gt;0,O$7&gt;0),INDEX(Výskyt[#Data],MATCH($B289,Výskyt[kód-P]),O$7),"")</f>
        <v/>
      </c>
      <c r="P289" s="46" t="str">
        <f ca="1">IF(AND($B289&gt;0,P$7&gt;0),INDEX(Výskyt[#Data],MATCH($B289,Výskyt[kód-P]),P$7),"")</f>
        <v/>
      </c>
      <c r="Q289" s="46" t="str">
        <f ca="1">IF(AND($B289&gt;0,Q$7&gt;0),INDEX(Výskyt[#Data],MATCH($B289,Výskyt[kód-P]),Q$7),"")</f>
        <v/>
      </c>
      <c r="R289" s="46" t="str">
        <f ca="1">IF(AND($B289&gt;0,R$7&gt;0),INDEX(Výskyt[#Data],MATCH($B289,Výskyt[kód-P]),R$7),"")</f>
        <v/>
      </c>
    </row>
    <row r="290" spans="1:18" ht="12.75" customHeight="1" x14ac:dyDescent="0.4">
      <c r="A290" s="51">
        <v>282</v>
      </c>
      <c r="B290" s="52" t="str">
        <f>IFERROR(INDEX(Výskyt[[poradie]:[kód-P]],MATCH(A290,Výskyt[poradie],0),2),"")</f>
        <v/>
      </c>
      <c r="C290" s="52" t="str">
        <f>IFERROR(INDEX(Cenník[[Kód]:[Názov]],MATCH($B290,Cenník[Kód]),2),"")</f>
        <v/>
      </c>
      <c r="D290" s="46" t="str">
        <f t="shared" ca="1" si="12"/>
        <v/>
      </c>
      <c r="E290" s="53" t="str">
        <f>IFERROR(INDEX(Cenník[[KódN]:[JC]],MATCH($B290,Cenník[KódN]),2),"")</f>
        <v/>
      </c>
      <c r="F290" s="54" t="str">
        <f t="shared" ca="1" si="13"/>
        <v/>
      </c>
      <c r="G290" s="41"/>
      <c r="H290" s="58" t="str">
        <f t="shared" si="14"/>
        <v/>
      </c>
      <c r="I290" s="46" t="str">
        <f ca="1">IF(AND($B290&gt;0,I$7&gt;0),INDEX(Výskyt[#Data],MATCH($B290,Výskyt[kód-P]),I$7),"")</f>
        <v/>
      </c>
      <c r="J290" s="46" t="str">
        <f ca="1">IF(AND($B290&gt;0,J$7&gt;0),INDEX(Výskyt[#Data],MATCH($B290,Výskyt[kód-P]),J$7),"")</f>
        <v/>
      </c>
      <c r="K290" s="46" t="str">
        <f ca="1">IF(AND($B290&gt;0,K$7&gt;0),INDEX(Výskyt[#Data],MATCH($B290,Výskyt[kód-P]),K$7),"")</f>
        <v/>
      </c>
      <c r="L290" s="46" t="str">
        <f ca="1">IF(AND($B290&gt;0,L$7&gt;0),INDEX(Výskyt[#Data],MATCH($B290,Výskyt[kód-P]),L$7),"")</f>
        <v/>
      </c>
      <c r="M290" s="46" t="str">
        <f ca="1">IF(AND($B290&gt;0,M$7&gt;0),INDEX(Výskyt[#Data],MATCH($B290,Výskyt[kód-P]),M$7),"")</f>
        <v/>
      </c>
      <c r="N290" s="46" t="str">
        <f ca="1">IF(AND($B290&gt;0,N$7&gt;0),INDEX(Výskyt[#Data],MATCH($B290,Výskyt[kód-P]),N$7),"")</f>
        <v/>
      </c>
      <c r="O290" s="46" t="str">
        <f ca="1">IF(AND($B290&gt;0,O$7&gt;0),INDEX(Výskyt[#Data],MATCH($B290,Výskyt[kód-P]),O$7),"")</f>
        <v/>
      </c>
      <c r="P290" s="46" t="str">
        <f ca="1">IF(AND($B290&gt;0,P$7&gt;0),INDEX(Výskyt[#Data],MATCH($B290,Výskyt[kód-P]),P$7),"")</f>
        <v/>
      </c>
      <c r="Q290" s="46" t="str">
        <f ca="1">IF(AND($B290&gt;0,Q$7&gt;0),INDEX(Výskyt[#Data],MATCH($B290,Výskyt[kód-P]),Q$7),"")</f>
        <v/>
      </c>
      <c r="R290" s="46" t="str">
        <f ca="1">IF(AND($B290&gt;0,R$7&gt;0),INDEX(Výskyt[#Data],MATCH($B290,Výskyt[kód-P]),R$7),"")</f>
        <v/>
      </c>
    </row>
    <row r="291" spans="1:18" ht="12.75" customHeight="1" x14ac:dyDescent="0.4">
      <c r="A291" s="51">
        <v>283</v>
      </c>
      <c r="B291" s="52" t="str">
        <f>IFERROR(INDEX(Výskyt[[poradie]:[kód-P]],MATCH(A291,Výskyt[poradie],0),2),"")</f>
        <v/>
      </c>
      <c r="C291" s="52" t="str">
        <f>IFERROR(INDEX(Cenník[[Kód]:[Názov]],MATCH($B291,Cenník[Kód]),2),"")</f>
        <v/>
      </c>
      <c r="D291" s="46" t="str">
        <f t="shared" ca="1" si="12"/>
        <v/>
      </c>
      <c r="E291" s="53" t="str">
        <f>IFERROR(INDEX(Cenník[[KódN]:[JC]],MATCH($B291,Cenník[KódN]),2),"")</f>
        <v/>
      </c>
      <c r="F291" s="54" t="str">
        <f t="shared" ca="1" si="13"/>
        <v/>
      </c>
      <c r="G291" s="41"/>
      <c r="H291" s="58" t="str">
        <f t="shared" si="14"/>
        <v/>
      </c>
      <c r="I291" s="46" t="str">
        <f ca="1">IF(AND($B291&gt;0,I$7&gt;0),INDEX(Výskyt[#Data],MATCH($B291,Výskyt[kód-P]),I$7),"")</f>
        <v/>
      </c>
      <c r="J291" s="46" t="str">
        <f ca="1">IF(AND($B291&gt;0,J$7&gt;0),INDEX(Výskyt[#Data],MATCH($B291,Výskyt[kód-P]),J$7),"")</f>
        <v/>
      </c>
      <c r="K291" s="46" t="str">
        <f ca="1">IF(AND($B291&gt;0,K$7&gt;0),INDEX(Výskyt[#Data],MATCH($B291,Výskyt[kód-P]),K$7),"")</f>
        <v/>
      </c>
      <c r="L291" s="46" t="str">
        <f ca="1">IF(AND($B291&gt;0,L$7&gt;0),INDEX(Výskyt[#Data],MATCH($B291,Výskyt[kód-P]),L$7),"")</f>
        <v/>
      </c>
      <c r="M291" s="46" t="str">
        <f ca="1">IF(AND($B291&gt;0,M$7&gt;0),INDEX(Výskyt[#Data],MATCH($B291,Výskyt[kód-P]),M$7),"")</f>
        <v/>
      </c>
      <c r="N291" s="46" t="str">
        <f ca="1">IF(AND($B291&gt;0,N$7&gt;0),INDEX(Výskyt[#Data],MATCH($B291,Výskyt[kód-P]),N$7),"")</f>
        <v/>
      </c>
      <c r="O291" s="46" t="str">
        <f ca="1">IF(AND($B291&gt;0,O$7&gt;0),INDEX(Výskyt[#Data],MATCH($B291,Výskyt[kód-P]),O$7),"")</f>
        <v/>
      </c>
      <c r="P291" s="46" t="str">
        <f ca="1">IF(AND($B291&gt;0,P$7&gt;0),INDEX(Výskyt[#Data],MATCH($B291,Výskyt[kód-P]),P$7),"")</f>
        <v/>
      </c>
      <c r="Q291" s="46" t="str">
        <f ca="1">IF(AND($B291&gt;0,Q$7&gt;0),INDEX(Výskyt[#Data],MATCH($B291,Výskyt[kód-P]),Q$7),"")</f>
        <v/>
      </c>
      <c r="R291" s="46" t="str">
        <f ca="1">IF(AND($B291&gt;0,R$7&gt;0),INDEX(Výskyt[#Data],MATCH($B291,Výskyt[kód-P]),R$7),"")</f>
        <v/>
      </c>
    </row>
    <row r="292" spans="1:18" ht="12.75" customHeight="1" x14ac:dyDescent="0.4">
      <c r="A292" s="51">
        <v>284</v>
      </c>
      <c r="B292" s="52" t="str">
        <f>IFERROR(INDEX(Výskyt[[poradie]:[kód-P]],MATCH(A292,Výskyt[poradie],0),2),"")</f>
        <v/>
      </c>
      <c r="C292" s="52" t="str">
        <f>IFERROR(INDEX(Cenník[[Kód]:[Názov]],MATCH($B292,Cenník[Kód]),2),"")</f>
        <v/>
      </c>
      <c r="D292" s="46" t="str">
        <f t="shared" ca="1" si="12"/>
        <v/>
      </c>
      <c r="E292" s="53" t="str">
        <f>IFERROR(INDEX(Cenník[[KódN]:[JC]],MATCH($B292,Cenník[KódN]),2),"")</f>
        <v/>
      </c>
      <c r="F292" s="54" t="str">
        <f t="shared" ca="1" si="13"/>
        <v/>
      </c>
      <c r="G292" s="41"/>
      <c r="H292" s="58" t="str">
        <f t="shared" si="14"/>
        <v/>
      </c>
      <c r="I292" s="46" t="str">
        <f ca="1">IF(AND($B292&gt;0,I$7&gt;0),INDEX(Výskyt[#Data],MATCH($B292,Výskyt[kód-P]),I$7),"")</f>
        <v/>
      </c>
      <c r="J292" s="46" t="str">
        <f ca="1">IF(AND($B292&gt;0,J$7&gt;0),INDEX(Výskyt[#Data],MATCH($B292,Výskyt[kód-P]),J$7),"")</f>
        <v/>
      </c>
      <c r="K292" s="46" t="str">
        <f ca="1">IF(AND($B292&gt;0,K$7&gt;0),INDEX(Výskyt[#Data],MATCH($B292,Výskyt[kód-P]),K$7),"")</f>
        <v/>
      </c>
      <c r="L292" s="46" t="str">
        <f ca="1">IF(AND($B292&gt;0,L$7&gt;0),INDEX(Výskyt[#Data],MATCH($B292,Výskyt[kód-P]),L$7),"")</f>
        <v/>
      </c>
      <c r="M292" s="46" t="str">
        <f ca="1">IF(AND($B292&gt;0,M$7&gt;0),INDEX(Výskyt[#Data],MATCH($B292,Výskyt[kód-P]),M$7),"")</f>
        <v/>
      </c>
      <c r="N292" s="46" t="str">
        <f ca="1">IF(AND($B292&gt;0,N$7&gt;0),INDEX(Výskyt[#Data],MATCH($B292,Výskyt[kód-P]),N$7),"")</f>
        <v/>
      </c>
      <c r="O292" s="46" t="str">
        <f ca="1">IF(AND($B292&gt;0,O$7&gt;0),INDEX(Výskyt[#Data],MATCH($B292,Výskyt[kód-P]),O$7),"")</f>
        <v/>
      </c>
      <c r="P292" s="46" t="str">
        <f ca="1">IF(AND($B292&gt;0,P$7&gt;0),INDEX(Výskyt[#Data],MATCH($B292,Výskyt[kód-P]),P$7),"")</f>
        <v/>
      </c>
      <c r="Q292" s="46" t="str">
        <f ca="1">IF(AND($B292&gt;0,Q$7&gt;0),INDEX(Výskyt[#Data],MATCH($B292,Výskyt[kód-P]),Q$7),"")</f>
        <v/>
      </c>
      <c r="R292" s="46" t="str">
        <f ca="1">IF(AND($B292&gt;0,R$7&gt;0),INDEX(Výskyt[#Data],MATCH($B292,Výskyt[kód-P]),R$7),"")</f>
        <v/>
      </c>
    </row>
    <row r="293" spans="1:18" ht="12.75" customHeight="1" x14ac:dyDescent="0.4">
      <c r="A293" s="51">
        <v>285</v>
      </c>
      <c r="B293" s="52" t="str">
        <f>IFERROR(INDEX(Výskyt[[poradie]:[kód-P]],MATCH(A293,Výskyt[poradie],0),2),"")</f>
        <v/>
      </c>
      <c r="C293" s="52" t="str">
        <f>IFERROR(INDEX(Cenník[[Kód]:[Názov]],MATCH($B293,Cenník[Kód]),2),"")</f>
        <v/>
      </c>
      <c r="D293" s="46" t="str">
        <f t="shared" ca="1" si="12"/>
        <v/>
      </c>
      <c r="E293" s="53" t="str">
        <f>IFERROR(INDEX(Cenník[[KódN]:[JC]],MATCH($B293,Cenník[KódN]),2),"")</f>
        <v/>
      </c>
      <c r="F293" s="54" t="str">
        <f t="shared" ca="1" si="13"/>
        <v/>
      </c>
      <c r="G293" s="41"/>
      <c r="H293" s="58" t="str">
        <f t="shared" si="14"/>
        <v/>
      </c>
      <c r="I293" s="46" t="str">
        <f ca="1">IF(AND($B293&gt;0,I$7&gt;0),INDEX(Výskyt[#Data],MATCH($B293,Výskyt[kód-P]),I$7),"")</f>
        <v/>
      </c>
      <c r="J293" s="46" t="str">
        <f ca="1">IF(AND($B293&gt;0,J$7&gt;0),INDEX(Výskyt[#Data],MATCH($B293,Výskyt[kód-P]),J$7),"")</f>
        <v/>
      </c>
      <c r="K293" s="46" t="str">
        <f ca="1">IF(AND($B293&gt;0,K$7&gt;0),INDEX(Výskyt[#Data],MATCH($B293,Výskyt[kód-P]),K$7),"")</f>
        <v/>
      </c>
      <c r="L293" s="46" t="str">
        <f ca="1">IF(AND($B293&gt;0,L$7&gt;0),INDEX(Výskyt[#Data],MATCH($B293,Výskyt[kód-P]),L$7),"")</f>
        <v/>
      </c>
      <c r="M293" s="46" t="str">
        <f ca="1">IF(AND($B293&gt;0,M$7&gt;0),INDEX(Výskyt[#Data],MATCH($B293,Výskyt[kód-P]),M$7),"")</f>
        <v/>
      </c>
      <c r="N293" s="46" t="str">
        <f ca="1">IF(AND($B293&gt;0,N$7&gt;0),INDEX(Výskyt[#Data],MATCH($B293,Výskyt[kód-P]),N$7),"")</f>
        <v/>
      </c>
      <c r="O293" s="46" t="str">
        <f ca="1">IF(AND($B293&gt;0,O$7&gt;0),INDEX(Výskyt[#Data],MATCH($B293,Výskyt[kód-P]),O$7),"")</f>
        <v/>
      </c>
      <c r="P293" s="46" t="str">
        <f ca="1">IF(AND($B293&gt;0,P$7&gt;0),INDEX(Výskyt[#Data],MATCH($B293,Výskyt[kód-P]),P$7),"")</f>
        <v/>
      </c>
      <c r="Q293" s="46" t="str">
        <f ca="1">IF(AND($B293&gt;0,Q$7&gt;0),INDEX(Výskyt[#Data],MATCH($B293,Výskyt[kód-P]),Q$7),"")</f>
        <v/>
      </c>
      <c r="R293" s="46" t="str">
        <f ca="1">IF(AND($B293&gt;0,R$7&gt;0),INDEX(Výskyt[#Data],MATCH($B293,Výskyt[kód-P]),R$7),"")</f>
        <v/>
      </c>
    </row>
    <row r="294" spans="1:18" ht="12.75" customHeight="1" x14ac:dyDescent="0.4">
      <c r="A294" s="51">
        <v>286</v>
      </c>
      <c r="B294" s="52" t="str">
        <f>IFERROR(INDEX(Výskyt[[poradie]:[kód-P]],MATCH(A294,Výskyt[poradie],0),2),"")</f>
        <v/>
      </c>
      <c r="C294" s="52" t="str">
        <f>IFERROR(INDEX(Cenník[[Kód]:[Názov]],MATCH($B294,Cenník[Kód]),2),"")</f>
        <v/>
      </c>
      <c r="D294" s="46" t="str">
        <f t="shared" ca="1" si="12"/>
        <v/>
      </c>
      <c r="E294" s="53" t="str">
        <f>IFERROR(INDEX(Cenník[[KódN]:[JC]],MATCH($B294,Cenník[KódN]),2),"")</f>
        <v/>
      </c>
      <c r="F294" s="54" t="str">
        <f t="shared" ca="1" si="13"/>
        <v/>
      </c>
      <c r="G294" s="41"/>
      <c r="H294" s="58" t="str">
        <f t="shared" si="14"/>
        <v/>
      </c>
      <c r="I294" s="46" t="str">
        <f ca="1">IF(AND($B294&gt;0,I$7&gt;0),INDEX(Výskyt[#Data],MATCH($B294,Výskyt[kód-P]),I$7),"")</f>
        <v/>
      </c>
      <c r="J294" s="46" t="str">
        <f ca="1">IF(AND($B294&gt;0,J$7&gt;0),INDEX(Výskyt[#Data],MATCH($B294,Výskyt[kód-P]),J$7),"")</f>
        <v/>
      </c>
      <c r="K294" s="46" t="str">
        <f ca="1">IF(AND($B294&gt;0,K$7&gt;0),INDEX(Výskyt[#Data],MATCH($B294,Výskyt[kód-P]),K$7),"")</f>
        <v/>
      </c>
      <c r="L294" s="46" t="str">
        <f ca="1">IF(AND($B294&gt;0,L$7&gt;0),INDEX(Výskyt[#Data],MATCH($B294,Výskyt[kód-P]),L$7),"")</f>
        <v/>
      </c>
      <c r="M294" s="46" t="str">
        <f ca="1">IF(AND($B294&gt;0,M$7&gt;0),INDEX(Výskyt[#Data],MATCH($B294,Výskyt[kód-P]),M$7),"")</f>
        <v/>
      </c>
      <c r="N294" s="46" t="str">
        <f ca="1">IF(AND($B294&gt;0,N$7&gt;0),INDEX(Výskyt[#Data],MATCH($B294,Výskyt[kód-P]),N$7),"")</f>
        <v/>
      </c>
      <c r="O294" s="46" t="str">
        <f ca="1">IF(AND($B294&gt;0,O$7&gt;0),INDEX(Výskyt[#Data],MATCH($B294,Výskyt[kód-P]),O$7),"")</f>
        <v/>
      </c>
      <c r="P294" s="46" t="str">
        <f ca="1">IF(AND($B294&gt;0,P$7&gt;0),INDEX(Výskyt[#Data],MATCH($B294,Výskyt[kód-P]),P$7),"")</f>
        <v/>
      </c>
      <c r="Q294" s="46" t="str">
        <f ca="1">IF(AND($B294&gt;0,Q$7&gt;0),INDEX(Výskyt[#Data],MATCH($B294,Výskyt[kód-P]),Q$7),"")</f>
        <v/>
      </c>
      <c r="R294" s="46" t="str">
        <f ca="1">IF(AND($B294&gt;0,R$7&gt;0),INDEX(Výskyt[#Data],MATCH($B294,Výskyt[kód-P]),R$7),"")</f>
        <v/>
      </c>
    </row>
    <row r="295" spans="1:18" ht="12.75" customHeight="1" x14ac:dyDescent="0.4">
      <c r="A295" s="51">
        <v>287</v>
      </c>
      <c r="B295" s="52" t="str">
        <f>IFERROR(INDEX(Výskyt[[poradie]:[kód-P]],MATCH(A295,Výskyt[poradie],0),2),"")</f>
        <v/>
      </c>
      <c r="C295" s="52" t="str">
        <f>IFERROR(INDEX(Cenník[[Kód]:[Názov]],MATCH($B295,Cenník[Kód]),2),"")</f>
        <v/>
      </c>
      <c r="D295" s="46" t="str">
        <f t="shared" ca="1" si="12"/>
        <v/>
      </c>
      <c r="E295" s="53" t="str">
        <f>IFERROR(INDEX(Cenník[[KódN]:[JC]],MATCH($B295,Cenník[KódN]),2),"")</f>
        <v/>
      </c>
      <c r="F295" s="54" t="str">
        <f t="shared" ca="1" si="13"/>
        <v/>
      </c>
      <c r="G295" s="41"/>
      <c r="H295" s="58" t="str">
        <f t="shared" si="14"/>
        <v/>
      </c>
      <c r="I295" s="46" t="str">
        <f ca="1">IF(AND($B295&gt;0,I$7&gt;0),INDEX(Výskyt[#Data],MATCH($B295,Výskyt[kód-P]),I$7),"")</f>
        <v/>
      </c>
      <c r="J295" s="46" t="str">
        <f ca="1">IF(AND($B295&gt;0,J$7&gt;0),INDEX(Výskyt[#Data],MATCH($B295,Výskyt[kód-P]),J$7),"")</f>
        <v/>
      </c>
      <c r="K295" s="46" t="str">
        <f ca="1">IF(AND($B295&gt;0,K$7&gt;0),INDEX(Výskyt[#Data],MATCH($B295,Výskyt[kód-P]),K$7),"")</f>
        <v/>
      </c>
      <c r="L295" s="46" t="str">
        <f ca="1">IF(AND($B295&gt;0,L$7&gt;0),INDEX(Výskyt[#Data],MATCH($B295,Výskyt[kód-P]),L$7),"")</f>
        <v/>
      </c>
      <c r="M295" s="46" t="str">
        <f ca="1">IF(AND($B295&gt;0,M$7&gt;0),INDEX(Výskyt[#Data],MATCH($B295,Výskyt[kód-P]),M$7),"")</f>
        <v/>
      </c>
      <c r="N295" s="46" t="str">
        <f ca="1">IF(AND($B295&gt;0,N$7&gt;0),INDEX(Výskyt[#Data],MATCH($B295,Výskyt[kód-P]),N$7),"")</f>
        <v/>
      </c>
      <c r="O295" s="46" t="str">
        <f ca="1">IF(AND($B295&gt;0,O$7&gt;0),INDEX(Výskyt[#Data],MATCH($B295,Výskyt[kód-P]),O$7),"")</f>
        <v/>
      </c>
      <c r="P295" s="46" t="str">
        <f ca="1">IF(AND($B295&gt;0,P$7&gt;0),INDEX(Výskyt[#Data],MATCH($B295,Výskyt[kód-P]),P$7),"")</f>
        <v/>
      </c>
      <c r="Q295" s="46" t="str">
        <f ca="1">IF(AND($B295&gt;0,Q$7&gt;0),INDEX(Výskyt[#Data],MATCH($B295,Výskyt[kód-P]),Q$7),"")</f>
        <v/>
      </c>
      <c r="R295" s="46" t="str">
        <f ca="1">IF(AND($B295&gt;0,R$7&gt;0),INDEX(Výskyt[#Data],MATCH($B295,Výskyt[kód-P]),R$7),"")</f>
        <v/>
      </c>
    </row>
    <row r="296" spans="1:18" ht="12.75" customHeight="1" x14ac:dyDescent="0.4">
      <c r="A296" s="51">
        <v>288</v>
      </c>
      <c r="B296" s="52" t="str">
        <f>IFERROR(INDEX(Výskyt[[poradie]:[kód-P]],MATCH(A296,Výskyt[poradie],0),2),"")</f>
        <v/>
      </c>
      <c r="C296" s="52" t="str">
        <f>IFERROR(INDEX(Cenník[[Kód]:[Názov]],MATCH($B296,Cenník[Kód]),2),"")</f>
        <v/>
      </c>
      <c r="D296" s="46" t="str">
        <f t="shared" ca="1" si="12"/>
        <v/>
      </c>
      <c r="E296" s="53" t="str">
        <f>IFERROR(INDEX(Cenník[[KódN]:[JC]],MATCH($B296,Cenník[KódN]),2),"")</f>
        <v/>
      </c>
      <c r="F296" s="54" t="str">
        <f t="shared" ca="1" si="13"/>
        <v/>
      </c>
      <c r="G296" s="41"/>
      <c r="H296" s="58" t="str">
        <f t="shared" si="14"/>
        <v/>
      </c>
      <c r="I296" s="46" t="str">
        <f ca="1">IF(AND($B296&gt;0,I$7&gt;0),INDEX(Výskyt[#Data],MATCH($B296,Výskyt[kód-P]),I$7),"")</f>
        <v/>
      </c>
      <c r="J296" s="46" t="str">
        <f ca="1">IF(AND($B296&gt;0,J$7&gt;0),INDEX(Výskyt[#Data],MATCH($B296,Výskyt[kód-P]),J$7),"")</f>
        <v/>
      </c>
      <c r="K296" s="46" t="str">
        <f ca="1">IF(AND($B296&gt;0,K$7&gt;0),INDEX(Výskyt[#Data],MATCH($B296,Výskyt[kód-P]),K$7),"")</f>
        <v/>
      </c>
      <c r="L296" s="46" t="str">
        <f ca="1">IF(AND($B296&gt;0,L$7&gt;0),INDEX(Výskyt[#Data],MATCH($B296,Výskyt[kód-P]),L$7),"")</f>
        <v/>
      </c>
      <c r="M296" s="46" t="str">
        <f ca="1">IF(AND($B296&gt;0,M$7&gt;0),INDEX(Výskyt[#Data],MATCH($B296,Výskyt[kód-P]),M$7),"")</f>
        <v/>
      </c>
      <c r="N296" s="46" t="str">
        <f ca="1">IF(AND($B296&gt;0,N$7&gt;0),INDEX(Výskyt[#Data],MATCH($B296,Výskyt[kód-P]),N$7),"")</f>
        <v/>
      </c>
      <c r="O296" s="46" t="str">
        <f ca="1">IF(AND($B296&gt;0,O$7&gt;0),INDEX(Výskyt[#Data],MATCH($B296,Výskyt[kód-P]),O$7),"")</f>
        <v/>
      </c>
      <c r="P296" s="46" t="str">
        <f ca="1">IF(AND($B296&gt;0,P$7&gt;0),INDEX(Výskyt[#Data],MATCH($B296,Výskyt[kód-P]),P$7),"")</f>
        <v/>
      </c>
      <c r="Q296" s="46" t="str">
        <f ca="1">IF(AND($B296&gt;0,Q$7&gt;0),INDEX(Výskyt[#Data],MATCH($B296,Výskyt[kód-P]),Q$7),"")</f>
        <v/>
      </c>
      <c r="R296" s="46" t="str">
        <f ca="1">IF(AND($B296&gt;0,R$7&gt;0),INDEX(Výskyt[#Data],MATCH($B296,Výskyt[kód-P]),R$7),"")</f>
        <v/>
      </c>
    </row>
    <row r="297" spans="1:18" ht="12.75" customHeight="1" x14ac:dyDescent="0.4">
      <c r="A297" s="51">
        <v>289</v>
      </c>
      <c r="B297" s="52" t="str">
        <f>IFERROR(INDEX(Výskyt[[poradie]:[kód-P]],MATCH(A297,Výskyt[poradie],0),2),"")</f>
        <v/>
      </c>
      <c r="C297" s="52" t="str">
        <f>IFERROR(INDEX(Cenník[[Kód]:[Názov]],MATCH($B297,Cenník[Kód]),2),"")</f>
        <v/>
      </c>
      <c r="D297" s="46" t="str">
        <f t="shared" ca="1" si="12"/>
        <v/>
      </c>
      <c r="E297" s="53" t="str">
        <f>IFERROR(INDEX(Cenník[[KódN]:[JC]],MATCH($B297,Cenník[KódN]),2),"")</f>
        <v/>
      </c>
      <c r="F297" s="54" t="str">
        <f t="shared" ca="1" si="13"/>
        <v/>
      </c>
      <c r="G297" s="41"/>
      <c r="H297" s="58" t="str">
        <f t="shared" si="14"/>
        <v/>
      </c>
      <c r="I297" s="46" t="str">
        <f ca="1">IF(AND($B297&gt;0,I$7&gt;0),INDEX(Výskyt[#Data],MATCH($B297,Výskyt[kód-P]),I$7),"")</f>
        <v/>
      </c>
      <c r="J297" s="46" t="str">
        <f ca="1">IF(AND($B297&gt;0,J$7&gt;0),INDEX(Výskyt[#Data],MATCH($B297,Výskyt[kód-P]),J$7),"")</f>
        <v/>
      </c>
      <c r="K297" s="46" t="str">
        <f ca="1">IF(AND($B297&gt;0,K$7&gt;0),INDEX(Výskyt[#Data],MATCH($B297,Výskyt[kód-P]),K$7),"")</f>
        <v/>
      </c>
      <c r="L297" s="46" t="str">
        <f ca="1">IF(AND($B297&gt;0,L$7&gt;0),INDEX(Výskyt[#Data],MATCH($B297,Výskyt[kód-P]),L$7),"")</f>
        <v/>
      </c>
      <c r="M297" s="46" t="str">
        <f ca="1">IF(AND($B297&gt;0,M$7&gt;0),INDEX(Výskyt[#Data],MATCH($B297,Výskyt[kód-P]),M$7),"")</f>
        <v/>
      </c>
      <c r="N297" s="46" t="str">
        <f ca="1">IF(AND($B297&gt;0,N$7&gt;0),INDEX(Výskyt[#Data],MATCH($B297,Výskyt[kód-P]),N$7),"")</f>
        <v/>
      </c>
      <c r="O297" s="46" t="str">
        <f ca="1">IF(AND($B297&gt;0,O$7&gt;0),INDEX(Výskyt[#Data],MATCH($B297,Výskyt[kód-P]),O$7),"")</f>
        <v/>
      </c>
      <c r="P297" s="46" t="str">
        <f ca="1">IF(AND($B297&gt;0,P$7&gt;0),INDEX(Výskyt[#Data],MATCH($B297,Výskyt[kód-P]),P$7),"")</f>
        <v/>
      </c>
      <c r="Q297" s="46" t="str">
        <f ca="1">IF(AND($B297&gt;0,Q$7&gt;0),INDEX(Výskyt[#Data],MATCH($B297,Výskyt[kód-P]),Q$7),"")</f>
        <v/>
      </c>
      <c r="R297" s="46" t="str">
        <f ca="1">IF(AND($B297&gt;0,R$7&gt;0),INDEX(Výskyt[#Data],MATCH($B297,Výskyt[kód-P]),R$7),"")</f>
        <v/>
      </c>
    </row>
    <row r="298" spans="1:18" ht="12.75" customHeight="1" x14ac:dyDescent="0.4">
      <c r="A298" s="51">
        <v>290</v>
      </c>
      <c r="B298" s="52" t="str">
        <f>IFERROR(INDEX(Výskyt[[poradie]:[kód-P]],MATCH(A298,Výskyt[poradie],0),2),"")</f>
        <v/>
      </c>
      <c r="C298" s="52" t="str">
        <f>IFERROR(INDEX(Cenník[[Kód]:[Názov]],MATCH($B298,Cenník[Kód]),2),"")</f>
        <v/>
      </c>
      <c r="D298" s="46" t="str">
        <f t="shared" ca="1" si="12"/>
        <v/>
      </c>
      <c r="E298" s="53" t="str">
        <f>IFERROR(INDEX(Cenník[[KódN]:[JC]],MATCH($B298,Cenník[KódN]),2),"")</f>
        <v/>
      </c>
      <c r="F298" s="54" t="str">
        <f t="shared" ca="1" si="13"/>
        <v/>
      </c>
      <c r="G298" s="41"/>
      <c r="H298" s="58" t="str">
        <f t="shared" si="14"/>
        <v/>
      </c>
      <c r="I298" s="46" t="str">
        <f ca="1">IF(AND($B298&gt;0,I$7&gt;0),INDEX(Výskyt[#Data],MATCH($B298,Výskyt[kód-P]),I$7),"")</f>
        <v/>
      </c>
      <c r="J298" s="46" t="str">
        <f ca="1">IF(AND($B298&gt;0,J$7&gt;0),INDEX(Výskyt[#Data],MATCH($B298,Výskyt[kód-P]),J$7),"")</f>
        <v/>
      </c>
      <c r="K298" s="46" t="str">
        <f ca="1">IF(AND($B298&gt;0,K$7&gt;0),INDEX(Výskyt[#Data],MATCH($B298,Výskyt[kód-P]),K$7),"")</f>
        <v/>
      </c>
      <c r="L298" s="46" t="str">
        <f ca="1">IF(AND($B298&gt;0,L$7&gt;0),INDEX(Výskyt[#Data],MATCH($B298,Výskyt[kód-P]),L$7),"")</f>
        <v/>
      </c>
      <c r="M298" s="46" t="str">
        <f ca="1">IF(AND($B298&gt;0,M$7&gt;0),INDEX(Výskyt[#Data],MATCH($B298,Výskyt[kód-P]),M$7),"")</f>
        <v/>
      </c>
      <c r="N298" s="46" t="str">
        <f ca="1">IF(AND($B298&gt;0,N$7&gt;0),INDEX(Výskyt[#Data],MATCH($B298,Výskyt[kód-P]),N$7),"")</f>
        <v/>
      </c>
      <c r="O298" s="46" t="str">
        <f ca="1">IF(AND($B298&gt;0,O$7&gt;0),INDEX(Výskyt[#Data],MATCH($B298,Výskyt[kód-P]),O$7),"")</f>
        <v/>
      </c>
      <c r="P298" s="46" t="str">
        <f ca="1">IF(AND($B298&gt;0,P$7&gt;0),INDEX(Výskyt[#Data],MATCH($B298,Výskyt[kód-P]),P$7),"")</f>
        <v/>
      </c>
      <c r="Q298" s="46" t="str">
        <f ca="1">IF(AND($B298&gt;0,Q$7&gt;0),INDEX(Výskyt[#Data],MATCH($B298,Výskyt[kód-P]),Q$7),"")</f>
        <v/>
      </c>
      <c r="R298" s="46" t="str">
        <f ca="1">IF(AND($B298&gt;0,R$7&gt;0),INDEX(Výskyt[#Data],MATCH($B298,Výskyt[kód-P]),R$7),"")</f>
        <v/>
      </c>
    </row>
    <row r="299" spans="1:18" ht="12.75" customHeight="1" x14ac:dyDescent="0.4">
      <c r="A299" s="51">
        <v>291</v>
      </c>
      <c r="B299" s="52" t="str">
        <f>IFERROR(INDEX(Výskyt[[poradie]:[kód-P]],MATCH(A299,Výskyt[poradie],0),2),"")</f>
        <v/>
      </c>
      <c r="C299" s="52" t="str">
        <f>IFERROR(INDEX(Cenník[[Kód]:[Názov]],MATCH($B299,Cenník[Kód]),2),"")</f>
        <v/>
      </c>
      <c r="D299" s="46" t="str">
        <f t="shared" ca="1" si="12"/>
        <v/>
      </c>
      <c r="E299" s="53" t="str">
        <f>IFERROR(INDEX(Cenník[[KódN]:[JC]],MATCH($B299,Cenník[KódN]),2),"")</f>
        <v/>
      </c>
      <c r="F299" s="54" t="str">
        <f t="shared" ca="1" si="13"/>
        <v/>
      </c>
      <c r="G299" s="41"/>
      <c r="H299" s="58" t="str">
        <f t="shared" si="14"/>
        <v/>
      </c>
      <c r="I299" s="46" t="str">
        <f ca="1">IF(AND($B299&gt;0,I$7&gt;0),INDEX(Výskyt[#Data],MATCH($B299,Výskyt[kód-P]),I$7),"")</f>
        <v/>
      </c>
      <c r="J299" s="46" t="str">
        <f ca="1">IF(AND($B299&gt;0,J$7&gt;0),INDEX(Výskyt[#Data],MATCH($B299,Výskyt[kód-P]),J$7),"")</f>
        <v/>
      </c>
      <c r="K299" s="46" t="str">
        <f ca="1">IF(AND($B299&gt;0,K$7&gt;0),INDEX(Výskyt[#Data],MATCH($B299,Výskyt[kód-P]),K$7),"")</f>
        <v/>
      </c>
      <c r="L299" s="46" t="str">
        <f ca="1">IF(AND($B299&gt;0,L$7&gt;0),INDEX(Výskyt[#Data],MATCH($B299,Výskyt[kód-P]),L$7),"")</f>
        <v/>
      </c>
      <c r="M299" s="46" t="str">
        <f ca="1">IF(AND($B299&gt;0,M$7&gt;0),INDEX(Výskyt[#Data],MATCH($B299,Výskyt[kód-P]),M$7),"")</f>
        <v/>
      </c>
      <c r="N299" s="46" t="str">
        <f ca="1">IF(AND($B299&gt;0,N$7&gt;0),INDEX(Výskyt[#Data],MATCH($B299,Výskyt[kód-P]),N$7),"")</f>
        <v/>
      </c>
      <c r="O299" s="46" t="str">
        <f ca="1">IF(AND($B299&gt;0,O$7&gt;0),INDEX(Výskyt[#Data],MATCH($B299,Výskyt[kód-P]),O$7),"")</f>
        <v/>
      </c>
      <c r="P299" s="46" t="str">
        <f ca="1">IF(AND($B299&gt;0,P$7&gt;0),INDEX(Výskyt[#Data],MATCH($B299,Výskyt[kód-P]),P$7),"")</f>
        <v/>
      </c>
      <c r="Q299" s="46" t="str">
        <f ca="1">IF(AND($B299&gt;0,Q$7&gt;0),INDEX(Výskyt[#Data],MATCH($B299,Výskyt[kód-P]),Q$7),"")</f>
        <v/>
      </c>
      <c r="R299" s="46" t="str">
        <f ca="1">IF(AND($B299&gt;0,R$7&gt;0),INDEX(Výskyt[#Data],MATCH($B299,Výskyt[kód-P]),R$7),"")</f>
        <v/>
      </c>
    </row>
    <row r="300" spans="1:18" ht="12.75" customHeight="1" x14ac:dyDescent="0.4">
      <c r="A300" s="51">
        <v>292</v>
      </c>
      <c r="B300" s="52" t="str">
        <f>IFERROR(INDEX(Výskyt[[poradie]:[kód-P]],MATCH(A300,Výskyt[poradie],0),2),"")</f>
        <v/>
      </c>
      <c r="C300" s="52" t="str">
        <f>IFERROR(INDEX(Cenník[[Kód]:[Názov]],MATCH($B300,Cenník[Kód]),2),"")</f>
        <v/>
      </c>
      <c r="D300" s="46" t="str">
        <f t="shared" ca="1" si="12"/>
        <v/>
      </c>
      <c r="E300" s="53" t="str">
        <f>IFERROR(INDEX(Cenník[[KódN]:[JC]],MATCH($B300,Cenník[KódN]),2),"")</f>
        <v/>
      </c>
      <c r="F300" s="54" t="str">
        <f t="shared" ca="1" si="13"/>
        <v/>
      </c>
      <c r="G300" s="41"/>
      <c r="H300" s="58" t="str">
        <f t="shared" si="14"/>
        <v/>
      </c>
      <c r="I300" s="46" t="str">
        <f ca="1">IF(AND($B300&gt;0,I$7&gt;0),INDEX(Výskyt[#Data],MATCH($B300,Výskyt[kód-P]),I$7),"")</f>
        <v/>
      </c>
      <c r="J300" s="46" t="str">
        <f ca="1">IF(AND($B300&gt;0,J$7&gt;0),INDEX(Výskyt[#Data],MATCH($B300,Výskyt[kód-P]),J$7),"")</f>
        <v/>
      </c>
      <c r="K300" s="46" t="str">
        <f ca="1">IF(AND($B300&gt;0,K$7&gt;0),INDEX(Výskyt[#Data],MATCH($B300,Výskyt[kód-P]),K$7),"")</f>
        <v/>
      </c>
      <c r="L300" s="46" t="str">
        <f ca="1">IF(AND($B300&gt;0,L$7&gt;0),INDEX(Výskyt[#Data],MATCH($B300,Výskyt[kód-P]),L$7),"")</f>
        <v/>
      </c>
      <c r="M300" s="46" t="str">
        <f ca="1">IF(AND($B300&gt;0,M$7&gt;0),INDEX(Výskyt[#Data],MATCH($B300,Výskyt[kód-P]),M$7),"")</f>
        <v/>
      </c>
      <c r="N300" s="46" t="str">
        <f ca="1">IF(AND($B300&gt;0,N$7&gt;0),INDEX(Výskyt[#Data],MATCH($B300,Výskyt[kód-P]),N$7),"")</f>
        <v/>
      </c>
      <c r="O300" s="46" t="str">
        <f ca="1">IF(AND($B300&gt;0,O$7&gt;0),INDEX(Výskyt[#Data],MATCH($B300,Výskyt[kód-P]),O$7),"")</f>
        <v/>
      </c>
      <c r="P300" s="46" t="str">
        <f ca="1">IF(AND($B300&gt;0,P$7&gt;0),INDEX(Výskyt[#Data],MATCH($B300,Výskyt[kód-P]),P$7),"")</f>
        <v/>
      </c>
      <c r="Q300" s="46" t="str">
        <f ca="1">IF(AND($B300&gt;0,Q$7&gt;0),INDEX(Výskyt[#Data],MATCH($B300,Výskyt[kód-P]),Q$7),"")</f>
        <v/>
      </c>
      <c r="R300" s="46" t="str">
        <f ca="1">IF(AND($B300&gt;0,R$7&gt;0),INDEX(Výskyt[#Data],MATCH($B300,Výskyt[kód-P]),R$7),"")</f>
        <v/>
      </c>
    </row>
    <row r="301" spans="1:18" ht="12.75" customHeight="1" x14ac:dyDescent="0.4">
      <c r="A301" s="51">
        <v>293</v>
      </c>
      <c r="B301" s="52" t="str">
        <f>IFERROR(INDEX(Výskyt[[poradie]:[kód-P]],MATCH(A301,Výskyt[poradie],0),2),"")</f>
        <v/>
      </c>
      <c r="C301" s="52" t="str">
        <f>IFERROR(INDEX(Cenník[[Kód]:[Názov]],MATCH($B301,Cenník[Kód]),2),"")</f>
        <v/>
      </c>
      <c r="D301" s="46" t="str">
        <f t="shared" ca="1" si="12"/>
        <v/>
      </c>
      <c r="E301" s="53" t="str">
        <f>IFERROR(INDEX(Cenník[[KódN]:[JC]],MATCH($B301,Cenník[KódN]),2),"")</f>
        <v/>
      </c>
      <c r="F301" s="54" t="str">
        <f t="shared" ca="1" si="13"/>
        <v/>
      </c>
      <c r="G301" s="41"/>
      <c r="H301" s="58" t="str">
        <f t="shared" si="14"/>
        <v/>
      </c>
      <c r="I301" s="46" t="str">
        <f ca="1">IF(AND($B301&gt;0,I$7&gt;0),INDEX(Výskyt[#Data],MATCH($B301,Výskyt[kód-P]),I$7),"")</f>
        <v/>
      </c>
      <c r="J301" s="46" t="str">
        <f ca="1">IF(AND($B301&gt;0,J$7&gt;0),INDEX(Výskyt[#Data],MATCH($B301,Výskyt[kód-P]),J$7),"")</f>
        <v/>
      </c>
      <c r="K301" s="46" t="str">
        <f ca="1">IF(AND($B301&gt;0,K$7&gt;0),INDEX(Výskyt[#Data],MATCH($B301,Výskyt[kód-P]),K$7),"")</f>
        <v/>
      </c>
      <c r="L301" s="46" t="str">
        <f ca="1">IF(AND($B301&gt;0,L$7&gt;0),INDEX(Výskyt[#Data],MATCH($B301,Výskyt[kód-P]),L$7),"")</f>
        <v/>
      </c>
      <c r="M301" s="46" t="str">
        <f ca="1">IF(AND($B301&gt;0,M$7&gt;0),INDEX(Výskyt[#Data],MATCH($B301,Výskyt[kód-P]),M$7),"")</f>
        <v/>
      </c>
      <c r="N301" s="46" t="str">
        <f ca="1">IF(AND($B301&gt;0,N$7&gt;0),INDEX(Výskyt[#Data],MATCH($B301,Výskyt[kód-P]),N$7),"")</f>
        <v/>
      </c>
      <c r="O301" s="46" t="str">
        <f ca="1">IF(AND($B301&gt;0,O$7&gt;0),INDEX(Výskyt[#Data],MATCH($B301,Výskyt[kód-P]),O$7),"")</f>
        <v/>
      </c>
      <c r="P301" s="46" t="str">
        <f ca="1">IF(AND($B301&gt;0,P$7&gt;0),INDEX(Výskyt[#Data],MATCH($B301,Výskyt[kód-P]),P$7),"")</f>
        <v/>
      </c>
      <c r="Q301" s="46" t="str">
        <f ca="1">IF(AND($B301&gt;0,Q$7&gt;0),INDEX(Výskyt[#Data],MATCH($B301,Výskyt[kód-P]),Q$7),"")</f>
        <v/>
      </c>
      <c r="R301" s="46" t="str">
        <f ca="1">IF(AND($B301&gt;0,R$7&gt;0),INDEX(Výskyt[#Data],MATCH($B301,Výskyt[kód-P]),R$7),"")</f>
        <v/>
      </c>
    </row>
    <row r="302" spans="1:18" ht="12.75" customHeight="1" x14ac:dyDescent="0.4">
      <c r="A302" s="51">
        <v>294</v>
      </c>
      <c r="B302" s="52" t="str">
        <f>IFERROR(INDEX(Výskyt[[poradie]:[kód-P]],MATCH(A302,Výskyt[poradie],0),2),"")</f>
        <v/>
      </c>
      <c r="C302" s="52" t="str">
        <f>IFERROR(INDEX(Cenník[[Kód]:[Názov]],MATCH($B302,Cenník[Kód]),2),"")</f>
        <v/>
      </c>
      <c r="D302" s="46" t="str">
        <f t="shared" ca="1" si="12"/>
        <v/>
      </c>
      <c r="E302" s="53" t="str">
        <f>IFERROR(INDEX(Cenník[[KódN]:[JC]],MATCH($B302,Cenník[KódN]),2),"")</f>
        <v/>
      </c>
      <c r="F302" s="54" t="str">
        <f t="shared" ca="1" si="13"/>
        <v/>
      </c>
      <c r="G302" s="41"/>
      <c r="H302" s="58" t="str">
        <f t="shared" si="14"/>
        <v/>
      </c>
      <c r="I302" s="46" t="str">
        <f ca="1">IF(AND($B302&gt;0,I$7&gt;0),INDEX(Výskyt[#Data],MATCH($B302,Výskyt[kód-P]),I$7),"")</f>
        <v/>
      </c>
      <c r="J302" s="46" t="str">
        <f ca="1">IF(AND($B302&gt;0,J$7&gt;0),INDEX(Výskyt[#Data],MATCH($B302,Výskyt[kód-P]),J$7),"")</f>
        <v/>
      </c>
      <c r="K302" s="46" t="str">
        <f ca="1">IF(AND($B302&gt;0,K$7&gt;0),INDEX(Výskyt[#Data],MATCH($B302,Výskyt[kód-P]),K$7),"")</f>
        <v/>
      </c>
      <c r="L302" s="46" t="str">
        <f ca="1">IF(AND($B302&gt;0,L$7&gt;0),INDEX(Výskyt[#Data],MATCH($B302,Výskyt[kód-P]),L$7),"")</f>
        <v/>
      </c>
      <c r="M302" s="46" t="str">
        <f ca="1">IF(AND($B302&gt;0,M$7&gt;0),INDEX(Výskyt[#Data],MATCH($B302,Výskyt[kód-P]),M$7),"")</f>
        <v/>
      </c>
      <c r="N302" s="46" t="str">
        <f ca="1">IF(AND($B302&gt;0,N$7&gt;0),INDEX(Výskyt[#Data],MATCH($B302,Výskyt[kód-P]),N$7),"")</f>
        <v/>
      </c>
      <c r="O302" s="46" t="str">
        <f ca="1">IF(AND($B302&gt;0,O$7&gt;0),INDEX(Výskyt[#Data],MATCH($B302,Výskyt[kód-P]),O$7),"")</f>
        <v/>
      </c>
      <c r="P302" s="46" t="str">
        <f ca="1">IF(AND($B302&gt;0,P$7&gt;0),INDEX(Výskyt[#Data],MATCH($B302,Výskyt[kód-P]),P$7),"")</f>
        <v/>
      </c>
      <c r="Q302" s="46" t="str">
        <f ca="1">IF(AND($B302&gt;0,Q$7&gt;0),INDEX(Výskyt[#Data],MATCH($B302,Výskyt[kód-P]),Q$7),"")</f>
        <v/>
      </c>
      <c r="R302" s="46" t="str">
        <f ca="1">IF(AND($B302&gt;0,R$7&gt;0),INDEX(Výskyt[#Data],MATCH($B302,Výskyt[kód-P]),R$7),"")</f>
        <v/>
      </c>
    </row>
    <row r="303" spans="1:18" ht="12.75" customHeight="1" x14ac:dyDescent="0.4">
      <c r="A303" s="51">
        <v>295</v>
      </c>
      <c r="B303" s="52" t="str">
        <f>IFERROR(INDEX(Výskyt[[poradie]:[kód-P]],MATCH(A303,Výskyt[poradie],0),2),"")</f>
        <v/>
      </c>
      <c r="C303" s="52" t="str">
        <f>IFERROR(INDEX(Cenník[[Kód]:[Názov]],MATCH($B303,Cenník[Kód]),2),"")</f>
        <v/>
      </c>
      <c r="D303" s="46" t="str">
        <f t="shared" ca="1" si="12"/>
        <v/>
      </c>
      <c r="E303" s="53" t="str">
        <f>IFERROR(INDEX(Cenník[[KódN]:[JC]],MATCH($B303,Cenník[KódN]),2),"")</f>
        <v/>
      </c>
      <c r="F303" s="54" t="str">
        <f t="shared" ca="1" si="13"/>
        <v/>
      </c>
      <c r="G303" s="41"/>
      <c r="H303" s="58" t="str">
        <f t="shared" si="14"/>
        <v/>
      </c>
      <c r="I303" s="46" t="str">
        <f ca="1">IF(AND($B303&gt;0,I$7&gt;0),INDEX(Výskyt[#Data],MATCH($B303,Výskyt[kód-P]),I$7),"")</f>
        <v/>
      </c>
      <c r="J303" s="46" t="str">
        <f ca="1">IF(AND($B303&gt;0,J$7&gt;0),INDEX(Výskyt[#Data],MATCH($B303,Výskyt[kód-P]),J$7),"")</f>
        <v/>
      </c>
      <c r="K303" s="46" t="str">
        <f ca="1">IF(AND($B303&gt;0,K$7&gt;0),INDEX(Výskyt[#Data],MATCH($B303,Výskyt[kód-P]),K$7),"")</f>
        <v/>
      </c>
      <c r="L303" s="46" t="str">
        <f ca="1">IF(AND($B303&gt;0,L$7&gt;0),INDEX(Výskyt[#Data],MATCH($B303,Výskyt[kód-P]),L$7),"")</f>
        <v/>
      </c>
      <c r="M303" s="46" t="str">
        <f ca="1">IF(AND($B303&gt;0,M$7&gt;0),INDEX(Výskyt[#Data],MATCH($B303,Výskyt[kód-P]),M$7),"")</f>
        <v/>
      </c>
      <c r="N303" s="46" t="str">
        <f ca="1">IF(AND($B303&gt;0,N$7&gt;0),INDEX(Výskyt[#Data],MATCH($B303,Výskyt[kód-P]),N$7),"")</f>
        <v/>
      </c>
      <c r="O303" s="46" t="str">
        <f ca="1">IF(AND($B303&gt;0,O$7&gt;0),INDEX(Výskyt[#Data],MATCH($B303,Výskyt[kód-P]),O$7),"")</f>
        <v/>
      </c>
      <c r="P303" s="46" t="str">
        <f ca="1">IF(AND($B303&gt;0,P$7&gt;0),INDEX(Výskyt[#Data],MATCH($B303,Výskyt[kód-P]),P$7),"")</f>
        <v/>
      </c>
      <c r="Q303" s="46" t="str">
        <f ca="1">IF(AND($B303&gt;0,Q$7&gt;0),INDEX(Výskyt[#Data],MATCH($B303,Výskyt[kód-P]),Q$7),"")</f>
        <v/>
      </c>
      <c r="R303" s="46" t="str">
        <f ca="1">IF(AND($B303&gt;0,R$7&gt;0),INDEX(Výskyt[#Data],MATCH($B303,Výskyt[kód-P]),R$7),"")</f>
        <v/>
      </c>
    </row>
    <row r="304" spans="1:18" ht="12.75" customHeight="1" x14ac:dyDescent="0.4">
      <c r="A304" s="51">
        <v>296</v>
      </c>
      <c r="B304" s="52" t="str">
        <f>IFERROR(INDEX(Výskyt[[poradie]:[kód-P]],MATCH(A304,Výskyt[poradie],0),2),"")</f>
        <v/>
      </c>
      <c r="C304" s="52" t="str">
        <f>IFERROR(INDEX(Cenník[[Kód]:[Názov]],MATCH($B304,Cenník[Kód]),2),"")</f>
        <v/>
      </c>
      <c r="D304" s="46" t="str">
        <f t="shared" ca="1" si="12"/>
        <v/>
      </c>
      <c r="E304" s="53" t="str">
        <f>IFERROR(INDEX(Cenník[[KódN]:[JC]],MATCH($B304,Cenník[KódN]),2),"")</f>
        <v/>
      </c>
      <c r="F304" s="54" t="str">
        <f t="shared" ca="1" si="13"/>
        <v/>
      </c>
      <c r="G304" s="41"/>
      <c r="H304" s="58" t="str">
        <f t="shared" si="14"/>
        <v/>
      </c>
      <c r="I304" s="46" t="str">
        <f ca="1">IF(AND($B304&gt;0,I$7&gt;0),INDEX(Výskyt[#Data],MATCH($B304,Výskyt[kód-P]),I$7),"")</f>
        <v/>
      </c>
      <c r="J304" s="46" t="str">
        <f ca="1">IF(AND($B304&gt;0,J$7&gt;0),INDEX(Výskyt[#Data],MATCH($B304,Výskyt[kód-P]),J$7),"")</f>
        <v/>
      </c>
      <c r="K304" s="46" t="str">
        <f ca="1">IF(AND($B304&gt;0,K$7&gt;0),INDEX(Výskyt[#Data],MATCH($B304,Výskyt[kód-P]),K$7),"")</f>
        <v/>
      </c>
      <c r="L304" s="46" t="str">
        <f ca="1">IF(AND($B304&gt;0,L$7&gt;0),INDEX(Výskyt[#Data],MATCH($B304,Výskyt[kód-P]),L$7),"")</f>
        <v/>
      </c>
      <c r="M304" s="46" t="str">
        <f ca="1">IF(AND($B304&gt;0,M$7&gt;0),INDEX(Výskyt[#Data],MATCH($B304,Výskyt[kód-P]),M$7),"")</f>
        <v/>
      </c>
      <c r="N304" s="46" t="str">
        <f ca="1">IF(AND($B304&gt;0,N$7&gt;0),INDEX(Výskyt[#Data],MATCH($B304,Výskyt[kód-P]),N$7),"")</f>
        <v/>
      </c>
      <c r="O304" s="46" t="str">
        <f ca="1">IF(AND($B304&gt;0,O$7&gt;0),INDEX(Výskyt[#Data],MATCH($B304,Výskyt[kód-P]),O$7),"")</f>
        <v/>
      </c>
      <c r="P304" s="46" t="str">
        <f ca="1">IF(AND($B304&gt;0,P$7&gt;0),INDEX(Výskyt[#Data],MATCH($B304,Výskyt[kód-P]),P$7),"")</f>
        <v/>
      </c>
      <c r="Q304" s="46" t="str">
        <f ca="1">IF(AND($B304&gt;0,Q$7&gt;0),INDEX(Výskyt[#Data],MATCH($B304,Výskyt[kód-P]),Q$7),"")</f>
        <v/>
      </c>
      <c r="R304" s="46" t="str">
        <f ca="1">IF(AND($B304&gt;0,R$7&gt;0),INDEX(Výskyt[#Data],MATCH($B304,Výskyt[kód-P]),R$7),"")</f>
        <v/>
      </c>
    </row>
    <row r="305" spans="1:18" ht="12.75" customHeight="1" x14ac:dyDescent="0.4">
      <c r="A305" s="51">
        <v>297</v>
      </c>
      <c r="B305" s="52" t="str">
        <f>IFERROR(INDEX(Výskyt[[poradie]:[kód-P]],MATCH(A305,Výskyt[poradie],0),2),"")</f>
        <v/>
      </c>
      <c r="C305" s="52" t="str">
        <f>IFERROR(INDEX(Cenník[[Kód]:[Názov]],MATCH($B305,Cenník[Kód]),2),"")</f>
        <v/>
      </c>
      <c r="D305" s="46" t="str">
        <f t="shared" ca="1" si="12"/>
        <v/>
      </c>
      <c r="E305" s="53" t="str">
        <f>IFERROR(INDEX(Cenník[[KódN]:[JC]],MATCH($B305,Cenník[KódN]),2),"")</f>
        <v/>
      </c>
      <c r="F305" s="54" t="str">
        <f t="shared" ca="1" si="13"/>
        <v/>
      </c>
      <c r="G305" s="41"/>
      <c r="H305" s="58" t="str">
        <f t="shared" si="14"/>
        <v/>
      </c>
      <c r="I305" s="46" t="str">
        <f ca="1">IF(AND($B305&gt;0,I$7&gt;0),INDEX(Výskyt[#Data],MATCH($B305,Výskyt[kód-P]),I$7),"")</f>
        <v/>
      </c>
      <c r="J305" s="46" t="str">
        <f ca="1">IF(AND($B305&gt;0,J$7&gt;0),INDEX(Výskyt[#Data],MATCH($B305,Výskyt[kód-P]),J$7),"")</f>
        <v/>
      </c>
      <c r="K305" s="46" t="str">
        <f ca="1">IF(AND($B305&gt;0,K$7&gt;0),INDEX(Výskyt[#Data],MATCH($B305,Výskyt[kód-P]),K$7),"")</f>
        <v/>
      </c>
      <c r="L305" s="46" t="str">
        <f ca="1">IF(AND($B305&gt;0,L$7&gt;0),INDEX(Výskyt[#Data],MATCH($B305,Výskyt[kód-P]),L$7),"")</f>
        <v/>
      </c>
      <c r="M305" s="46" t="str">
        <f ca="1">IF(AND($B305&gt;0,M$7&gt;0),INDEX(Výskyt[#Data],MATCH($B305,Výskyt[kód-P]),M$7),"")</f>
        <v/>
      </c>
      <c r="N305" s="46" t="str">
        <f ca="1">IF(AND($B305&gt;0,N$7&gt;0),INDEX(Výskyt[#Data],MATCH($B305,Výskyt[kód-P]),N$7),"")</f>
        <v/>
      </c>
      <c r="O305" s="46" t="str">
        <f ca="1">IF(AND($B305&gt;0,O$7&gt;0),INDEX(Výskyt[#Data],MATCH($B305,Výskyt[kód-P]),O$7),"")</f>
        <v/>
      </c>
      <c r="P305" s="46" t="str">
        <f ca="1">IF(AND($B305&gt;0,P$7&gt;0),INDEX(Výskyt[#Data],MATCH($B305,Výskyt[kód-P]),P$7),"")</f>
        <v/>
      </c>
      <c r="Q305" s="46" t="str">
        <f ca="1">IF(AND($B305&gt;0,Q$7&gt;0),INDEX(Výskyt[#Data],MATCH($B305,Výskyt[kód-P]),Q$7),"")</f>
        <v/>
      </c>
      <c r="R305" s="46" t="str">
        <f ca="1">IF(AND($B305&gt;0,R$7&gt;0),INDEX(Výskyt[#Data],MATCH($B305,Výskyt[kód-P]),R$7),"")</f>
        <v/>
      </c>
    </row>
    <row r="306" spans="1:18" ht="12.75" customHeight="1" x14ac:dyDescent="0.4">
      <c r="A306" s="51">
        <v>298</v>
      </c>
      <c r="B306" s="52" t="str">
        <f>IFERROR(INDEX(Výskyt[[poradie]:[kód-P]],MATCH(A306,Výskyt[poradie],0),2),"")</f>
        <v/>
      </c>
      <c r="C306" s="52" t="str">
        <f>IFERROR(INDEX(Cenník[[Kód]:[Názov]],MATCH($B306,Cenník[Kód]),2),"")</f>
        <v/>
      </c>
      <c r="D306" s="46" t="str">
        <f t="shared" ca="1" si="12"/>
        <v/>
      </c>
      <c r="E306" s="53" t="str">
        <f>IFERROR(INDEX(Cenník[[KódN]:[JC]],MATCH($B306,Cenník[KódN]),2),"")</f>
        <v/>
      </c>
      <c r="F306" s="54" t="str">
        <f t="shared" ca="1" si="13"/>
        <v/>
      </c>
      <c r="G306" s="41"/>
      <c r="H306" s="58" t="str">
        <f t="shared" si="14"/>
        <v/>
      </c>
      <c r="I306" s="46" t="str">
        <f ca="1">IF(AND($B306&gt;0,I$7&gt;0),INDEX(Výskyt[#Data],MATCH($B306,Výskyt[kód-P]),I$7),"")</f>
        <v/>
      </c>
      <c r="J306" s="46" t="str">
        <f ca="1">IF(AND($B306&gt;0,J$7&gt;0),INDEX(Výskyt[#Data],MATCH($B306,Výskyt[kód-P]),J$7),"")</f>
        <v/>
      </c>
      <c r="K306" s="46" t="str">
        <f ca="1">IF(AND($B306&gt;0,K$7&gt;0),INDEX(Výskyt[#Data],MATCH($B306,Výskyt[kód-P]),K$7),"")</f>
        <v/>
      </c>
      <c r="L306" s="46" t="str">
        <f ca="1">IF(AND($B306&gt;0,L$7&gt;0),INDEX(Výskyt[#Data],MATCH($B306,Výskyt[kód-P]),L$7),"")</f>
        <v/>
      </c>
      <c r="M306" s="46" t="str">
        <f ca="1">IF(AND($B306&gt;0,M$7&gt;0),INDEX(Výskyt[#Data],MATCH($B306,Výskyt[kód-P]),M$7),"")</f>
        <v/>
      </c>
      <c r="N306" s="46" t="str">
        <f ca="1">IF(AND($B306&gt;0,N$7&gt;0),INDEX(Výskyt[#Data],MATCH($B306,Výskyt[kód-P]),N$7),"")</f>
        <v/>
      </c>
      <c r="O306" s="46" t="str">
        <f ca="1">IF(AND($B306&gt;0,O$7&gt;0),INDEX(Výskyt[#Data],MATCH($B306,Výskyt[kód-P]),O$7),"")</f>
        <v/>
      </c>
      <c r="P306" s="46" t="str">
        <f ca="1">IF(AND($B306&gt;0,P$7&gt;0),INDEX(Výskyt[#Data],MATCH($B306,Výskyt[kód-P]),P$7),"")</f>
        <v/>
      </c>
      <c r="Q306" s="46" t="str">
        <f ca="1">IF(AND($B306&gt;0,Q$7&gt;0),INDEX(Výskyt[#Data],MATCH($B306,Výskyt[kód-P]),Q$7),"")</f>
        <v/>
      </c>
      <c r="R306" s="46" t="str">
        <f ca="1">IF(AND($B306&gt;0,R$7&gt;0),INDEX(Výskyt[#Data],MATCH($B306,Výskyt[kód-P]),R$7),"")</f>
        <v/>
      </c>
    </row>
    <row r="307" spans="1:18" ht="12.75" customHeight="1" x14ac:dyDescent="0.4">
      <c r="A307" s="51">
        <v>299</v>
      </c>
      <c r="B307" s="52" t="str">
        <f>IFERROR(INDEX(Výskyt[[poradie]:[kód-P]],MATCH(A307,Výskyt[poradie],0),2),"")</f>
        <v/>
      </c>
      <c r="C307" s="52" t="str">
        <f>IFERROR(INDEX(Cenník[[Kód]:[Názov]],MATCH($B307,Cenník[Kód]),2),"")</f>
        <v/>
      </c>
      <c r="D307" s="46" t="str">
        <f t="shared" ca="1" si="12"/>
        <v/>
      </c>
      <c r="E307" s="53" t="str">
        <f>IFERROR(INDEX(Cenník[[KódN]:[JC]],MATCH($B307,Cenník[KódN]),2),"")</f>
        <v/>
      </c>
      <c r="F307" s="54" t="str">
        <f t="shared" ca="1" si="13"/>
        <v/>
      </c>
      <c r="G307" s="41"/>
      <c r="H307" s="58" t="str">
        <f t="shared" si="14"/>
        <v/>
      </c>
      <c r="I307" s="46" t="str">
        <f ca="1">IF(AND($B307&gt;0,I$7&gt;0),INDEX(Výskyt[#Data],MATCH($B307,Výskyt[kód-P]),I$7),"")</f>
        <v/>
      </c>
      <c r="J307" s="46" t="str">
        <f ca="1">IF(AND($B307&gt;0,J$7&gt;0),INDEX(Výskyt[#Data],MATCH($B307,Výskyt[kód-P]),J$7),"")</f>
        <v/>
      </c>
      <c r="K307" s="46" t="str">
        <f ca="1">IF(AND($B307&gt;0,K$7&gt;0),INDEX(Výskyt[#Data],MATCH($B307,Výskyt[kód-P]),K$7),"")</f>
        <v/>
      </c>
      <c r="L307" s="46" t="str">
        <f ca="1">IF(AND($B307&gt;0,L$7&gt;0),INDEX(Výskyt[#Data],MATCH($B307,Výskyt[kód-P]),L$7),"")</f>
        <v/>
      </c>
      <c r="M307" s="46" t="str">
        <f ca="1">IF(AND($B307&gt;0,M$7&gt;0),INDEX(Výskyt[#Data],MATCH($B307,Výskyt[kód-P]),M$7),"")</f>
        <v/>
      </c>
      <c r="N307" s="46" t="str">
        <f ca="1">IF(AND($B307&gt;0,N$7&gt;0),INDEX(Výskyt[#Data],MATCH($B307,Výskyt[kód-P]),N$7),"")</f>
        <v/>
      </c>
      <c r="O307" s="46" t="str">
        <f ca="1">IF(AND($B307&gt;0,O$7&gt;0),INDEX(Výskyt[#Data],MATCH($B307,Výskyt[kód-P]),O$7),"")</f>
        <v/>
      </c>
      <c r="P307" s="46" t="str">
        <f ca="1">IF(AND($B307&gt;0,P$7&gt;0),INDEX(Výskyt[#Data],MATCH($B307,Výskyt[kód-P]),P$7),"")</f>
        <v/>
      </c>
      <c r="Q307" s="46" t="str">
        <f ca="1">IF(AND($B307&gt;0,Q$7&gt;0),INDEX(Výskyt[#Data],MATCH($B307,Výskyt[kód-P]),Q$7),"")</f>
        <v/>
      </c>
      <c r="R307" s="46" t="str">
        <f ca="1">IF(AND($B307&gt;0,R$7&gt;0),INDEX(Výskyt[#Data],MATCH($B307,Výskyt[kód-P]),R$7),"")</f>
        <v/>
      </c>
    </row>
    <row r="308" spans="1:18" ht="12.75" customHeight="1" x14ac:dyDescent="0.4">
      <c r="A308" s="51">
        <v>300</v>
      </c>
      <c r="B308" s="52" t="str">
        <f>IFERROR(INDEX(Výskyt[[poradie]:[kód-P]],MATCH(A308,Výskyt[poradie],0),2),"")</f>
        <v/>
      </c>
      <c r="C308" s="52" t="str">
        <f>IFERROR(INDEX(Cenník[[Kód]:[Názov]],MATCH($B308,Cenník[Kód]),2),"")</f>
        <v/>
      </c>
      <c r="D308" s="46" t="str">
        <f t="shared" ca="1" si="12"/>
        <v/>
      </c>
      <c r="E308" s="53" t="str">
        <f>IFERROR(INDEX(Cenník[[KódN]:[JC]],MATCH($B308,Cenník[KódN]),2),"")</f>
        <v/>
      </c>
      <c r="F308" s="54" t="str">
        <f t="shared" ca="1" si="13"/>
        <v/>
      </c>
      <c r="G308" s="41"/>
      <c r="H308" s="58" t="str">
        <f t="shared" si="14"/>
        <v/>
      </c>
      <c r="I308" s="46" t="str">
        <f ca="1">IF(AND($B308&gt;0,I$7&gt;0),INDEX(Výskyt[#Data],MATCH($B308,Výskyt[kód-P]),I$7),"")</f>
        <v/>
      </c>
      <c r="J308" s="46" t="str">
        <f ca="1">IF(AND($B308&gt;0,J$7&gt;0),INDEX(Výskyt[#Data],MATCH($B308,Výskyt[kód-P]),J$7),"")</f>
        <v/>
      </c>
      <c r="K308" s="46" t="str">
        <f ca="1">IF(AND($B308&gt;0,K$7&gt;0),INDEX(Výskyt[#Data],MATCH($B308,Výskyt[kód-P]),K$7),"")</f>
        <v/>
      </c>
      <c r="L308" s="46" t="str">
        <f ca="1">IF(AND($B308&gt;0,L$7&gt;0),INDEX(Výskyt[#Data],MATCH($B308,Výskyt[kód-P]),L$7),"")</f>
        <v/>
      </c>
      <c r="M308" s="46" t="str">
        <f ca="1">IF(AND($B308&gt;0,M$7&gt;0),INDEX(Výskyt[#Data],MATCH($B308,Výskyt[kód-P]),M$7),"")</f>
        <v/>
      </c>
      <c r="N308" s="46" t="str">
        <f ca="1">IF(AND($B308&gt;0,N$7&gt;0),INDEX(Výskyt[#Data],MATCH($B308,Výskyt[kód-P]),N$7),"")</f>
        <v/>
      </c>
      <c r="O308" s="46" t="str">
        <f ca="1">IF(AND($B308&gt;0,O$7&gt;0),INDEX(Výskyt[#Data],MATCH($B308,Výskyt[kód-P]),O$7),"")</f>
        <v/>
      </c>
      <c r="P308" s="46" t="str">
        <f ca="1">IF(AND($B308&gt;0,P$7&gt;0),INDEX(Výskyt[#Data],MATCH($B308,Výskyt[kód-P]),P$7),"")</f>
        <v/>
      </c>
      <c r="Q308" s="46" t="str">
        <f ca="1">IF(AND($B308&gt;0,Q$7&gt;0),INDEX(Výskyt[#Data],MATCH($B308,Výskyt[kód-P]),Q$7),"")</f>
        <v/>
      </c>
      <c r="R308" s="46" t="str">
        <f ca="1">IF(AND($B308&gt;0,R$7&gt;0),INDEX(Výskyt[#Data],MATCH($B308,Výskyt[kód-P]),R$7),"")</f>
        <v/>
      </c>
    </row>
    <row r="309" spans="1:18" ht="12.75" customHeight="1" x14ac:dyDescent="0.4">
      <c r="A309" s="51">
        <v>301</v>
      </c>
      <c r="B309" s="52" t="str">
        <f>IFERROR(INDEX(Výskyt[[poradie]:[kód-P]],MATCH(A309,Výskyt[poradie],0),2),"")</f>
        <v/>
      </c>
      <c r="C309" s="52" t="str">
        <f>IFERROR(INDEX(Cenník[[Kód]:[Názov]],MATCH($B309,Cenník[Kód]),2),"")</f>
        <v/>
      </c>
      <c r="D309" s="46" t="str">
        <f t="shared" ca="1" si="12"/>
        <v/>
      </c>
      <c r="E309" s="53" t="str">
        <f>IFERROR(INDEX(Cenník[[KódN]:[JC]],MATCH($B309,Cenník[KódN]),2),"")</f>
        <v/>
      </c>
      <c r="F309" s="54" t="str">
        <f t="shared" ca="1" si="13"/>
        <v/>
      </c>
      <c r="G309" s="41"/>
      <c r="H309" s="58" t="str">
        <f t="shared" si="14"/>
        <v/>
      </c>
      <c r="I309" s="46" t="str">
        <f ca="1">IF(AND($B309&gt;0,I$7&gt;0),INDEX(Výskyt[#Data],MATCH($B309,Výskyt[kód-P]),I$7),"")</f>
        <v/>
      </c>
      <c r="J309" s="46" t="str">
        <f ca="1">IF(AND($B309&gt;0,J$7&gt;0),INDEX(Výskyt[#Data],MATCH($B309,Výskyt[kód-P]),J$7),"")</f>
        <v/>
      </c>
      <c r="K309" s="46" t="str">
        <f ca="1">IF(AND($B309&gt;0,K$7&gt;0),INDEX(Výskyt[#Data],MATCH($B309,Výskyt[kód-P]),K$7),"")</f>
        <v/>
      </c>
      <c r="L309" s="46" t="str">
        <f ca="1">IF(AND($B309&gt;0,L$7&gt;0),INDEX(Výskyt[#Data],MATCH($B309,Výskyt[kód-P]),L$7),"")</f>
        <v/>
      </c>
      <c r="M309" s="46" t="str">
        <f ca="1">IF(AND($B309&gt;0,M$7&gt;0),INDEX(Výskyt[#Data],MATCH($B309,Výskyt[kód-P]),M$7),"")</f>
        <v/>
      </c>
      <c r="N309" s="46" t="str">
        <f ca="1">IF(AND($B309&gt;0,N$7&gt;0),INDEX(Výskyt[#Data],MATCH($B309,Výskyt[kód-P]),N$7),"")</f>
        <v/>
      </c>
      <c r="O309" s="46" t="str">
        <f ca="1">IF(AND($B309&gt;0,O$7&gt;0),INDEX(Výskyt[#Data],MATCH($B309,Výskyt[kód-P]),O$7),"")</f>
        <v/>
      </c>
      <c r="P309" s="46" t="str">
        <f ca="1">IF(AND($B309&gt;0,P$7&gt;0),INDEX(Výskyt[#Data],MATCH($B309,Výskyt[kód-P]),P$7),"")</f>
        <v/>
      </c>
      <c r="Q309" s="46" t="str">
        <f ca="1">IF(AND($B309&gt;0,Q$7&gt;0),INDEX(Výskyt[#Data],MATCH($B309,Výskyt[kód-P]),Q$7),"")</f>
        <v/>
      </c>
      <c r="R309" s="46" t="str">
        <f ca="1">IF(AND($B309&gt;0,R$7&gt;0),INDEX(Výskyt[#Data],MATCH($B309,Výskyt[kód-P]),R$7),"")</f>
        <v/>
      </c>
    </row>
    <row r="310" spans="1:18" ht="12.75" customHeight="1" x14ac:dyDescent="0.4">
      <c r="A310" s="51">
        <v>302</v>
      </c>
      <c r="B310" s="52" t="str">
        <f>IFERROR(INDEX(Výskyt[[poradie]:[kód-P]],MATCH(A310,Výskyt[poradie],0),2),"")</f>
        <v/>
      </c>
      <c r="C310" s="52" t="str">
        <f>IFERROR(INDEX(Cenník[[Kód]:[Názov]],MATCH($B310,Cenník[Kód]),2),"")</f>
        <v/>
      </c>
      <c r="D310" s="46" t="str">
        <f t="shared" ca="1" si="12"/>
        <v/>
      </c>
      <c r="E310" s="53" t="str">
        <f>IFERROR(INDEX(Cenník[[KódN]:[JC]],MATCH($B310,Cenník[KódN]),2),"")</f>
        <v/>
      </c>
      <c r="F310" s="54" t="str">
        <f t="shared" ca="1" si="13"/>
        <v/>
      </c>
      <c r="G310" s="41"/>
      <c r="H310" s="58" t="str">
        <f t="shared" si="14"/>
        <v/>
      </c>
      <c r="I310" s="46" t="str">
        <f ca="1">IF(AND($B310&gt;0,I$7&gt;0),INDEX(Výskyt[#Data],MATCH($B310,Výskyt[kód-P]),I$7),"")</f>
        <v/>
      </c>
      <c r="J310" s="46" t="str">
        <f ca="1">IF(AND($B310&gt;0,J$7&gt;0),INDEX(Výskyt[#Data],MATCH($B310,Výskyt[kód-P]),J$7),"")</f>
        <v/>
      </c>
      <c r="K310" s="46" t="str">
        <f ca="1">IF(AND($B310&gt;0,K$7&gt;0),INDEX(Výskyt[#Data],MATCH($B310,Výskyt[kód-P]),K$7),"")</f>
        <v/>
      </c>
      <c r="L310" s="46" t="str">
        <f ca="1">IF(AND($B310&gt;0,L$7&gt;0),INDEX(Výskyt[#Data],MATCH($B310,Výskyt[kód-P]),L$7),"")</f>
        <v/>
      </c>
      <c r="M310" s="46" t="str">
        <f ca="1">IF(AND($B310&gt;0,M$7&gt;0),INDEX(Výskyt[#Data],MATCH($B310,Výskyt[kód-P]),M$7),"")</f>
        <v/>
      </c>
      <c r="N310" s="46" t="str">
        <f ca="1">IF(AND($B310&gt;0,N$7&gt;0),INDEX(Výskyt[#Data],MATCH($B310,Výskyt[kód-P]),N$7),"")</f>
        <v/>
      </c>
      <c r="O310" s="46" t="str">
        <f ca="1">IF(AND($B310&gt;0,O$7&gt;0),INDEX(Výskyt[#Data],MATCH($B310,Výskyt[kód-P]),O$7),"")</f>
        <v/>
      </c>
      <c r="P310" s="46" t="str">
        <f ca="1">IF(AND($B310&gt;0,P$7&gt;0),INDEX(Výskyt[#Data],MATCH($B310,Výskyt[kód-P]),P$7),"")</f>
        <v/>
      </c>
      <c r="Q310" s="46" t="str">
        <f ca="1">IF(AND($B310&gt;0,Q$7&gt;0),INDEX(Výskyt[#Data],MATCH($B310,Výskyt[kód-P]),Q$7),"")</f>
        <v/>
      </c>
      <c r="R310" s="46" t="str">
        <f ca="1">IF(AND($B310&gt;0,R$7&gt;0),INDEX(Výskyt[#Data],MATCH($B310,Výskyt[kód-P]),R$7),"")</f>
        <v/>
      </c>
    </row>
    <row r="311" spans="1:18" ht="12.75" customHeight="1" x14ac:dyDescent="0.4">
      <c r="A311" s="51">
        <v>303</v>
      </c>
      <c r="B311" s="52" t="str">
        <f>IFERROR(INDEX(Výskyt[[poradie]:[kód-P]],MATCH(A311,Výskyt[poradie],0),2),"")</f>
        <v/>
      </c>
      <c r="C311" s="52" t="str">
        <f>IFERROR(INDEX(Cenník[[Kód]:[Názov]],MATCH($B311,Cenník[Kód]),2),"")</f>
        <v/>
      </c>
      <c r="D311" s="46" t="str">
        <f t="shared" ca="1" si="12"/>
        <v/>
      </c>
      <c r="E311" s="53" t="str">
        <f>IFERROR(INDEX(Cenník[[KódN]:[JC]],MATCH($B311,Cenník[KódN]),2),"")</f>
        <v/>
      </c>
      <c r="F311" s="54" t="str">
        <f t="shared" ca="1" si="13"/>
        <v/>
      </c>
      <c r="G311" s="41"/>
      <c r="H311" s="58" t="str">
        <f t="shared" si="14"/>
        <v/>
      </c>
      <c r="I311" s="46" t="str">
        <f ca="1">IF(AND($B311&gt;0,I$7&gt;0),INDEX(Výskyt[#Data],MATCH($B311,Výskyt[kód-P]),I$7),"")</f>
        <v/>
      </c>
      <c r="J311" s="46" t="str">
        <f ca="1">IF(AND($B311&gt;0,J$7&gt;0),INDEX(Výskyt[#Data],MATCH($B311,Výskyt[kód-P]),J$7),"")</f>
        <v/>
      </c>
      <c r="K311" s="46" t="str">
        <f ca="1">IF(AND($B311&gt;0,K$7&gt;0),INDEX(Výskyt[#Data],MATCH($B311,Výskyt[kód-P]),K$7),"")</f>
        <v/>
      </c>
      <c r="L311" s="46" t="str">
        <f ca="1">IF(AND($B311&gt;0,L$7&gt;0),INDEX(Výskyt[#Data],MATCH($B311,Výskyt[kód-P]),L$7),"")</f>
        <v/>
      </c>
      <c r="M311" s="46" t="str">
        <f ca="1">IF(AND($B311&gt;0,M$7&gt;0),INDEX(Výskyt[#Data],MATCH($B311,Výskyt[kód-P]),M$7),"")</f>
        <v/>
      </c>
      <c r="N311" s="46" t="str">
        <f ca="1">IF(AND($B311&gt;0,N$7&gt;0),INDEX(Výskyt[#Data],MATCH($B311,Výskyt[kód-P]),N$7),"")</f>
        <v/>
      </c>
      <c r="O311" s="46" t="str">
        <f ca="1">IF(AND($B311&gt;0,O$7&gt;0),INDEX(Výskyt[#Data],MATCH($B311,Výskyt[kód-P]),O$7),"")</f>
        <v/>
      </c>
      <c r="P311" s="46" t="str">
        <f ca="1">IF(AND($B311&gt;0,P$7&gt;0),INDEX(Výskyt[#Data],MATCH($B311,Výskyt[kód-P]),P$7),"")</f>
        <v/>
      </c>
      <c r="Q311" s="46" t="str">
        <f ca="1">IF(AND($B311&gt;0,Q$7&gt;0),INDEX(Výskyt[#Data],MATCH($B311,Výskyt[kód-P]),Q$7),"")</f>
        <v/>
      </c>
      <c r="R311" s="46" t="str">
        <f ca="1">IF(AND($B311&gt;0,R$7&gt;0),INDEX(Výskyt[#Data],MATCH($B311,Výskyt[kód-P]),R$7),"")</f>
        <v/>
      </c>
    </row>
    <row r="312" spans="1:18" ht="12.75" customHeight="1" x14ac:dyDescent="0.4">
      <c r="A312" s="51">
        <v>304</v>
      </c>
      <c r="B312" s="52" t="str">
        <f>IFERROR(INDEX(Výskyt[[poradie]:[kód-P]],MATCH(A312,Výskyt[poradie],0),2),"")</f>
        <v/>
      </c>
      <c r="C312" s="52" t="str">
        <f>IFERROR(INDEX(Cenník[[Kód]:[Názov]],MATCH($B312,Cenník[Kód]),2),"")</f>
        <v/>
      </c>
      <c r="D312" s="46" t="str">
        <f t="shared" ca="1" si="12"/>
        <v/>
      </c>
      <c r="E312" s="53" t="str">
        <f>IFERROR(INDEX(Cenník[[KódN]:[JC]],MATCH($B312,Cenník[KódN]),2),"")</f>
        <v/>
      </c>
      <c r="F312" s="54" t="str">
        <f t="shared" ca="1" si="13"/>
        <v/>
      </c>
      <c r="G312" s="41"/>
      <c r="H312" s="58" t="str">
        <f t="shared" si="14"/>
        <v/>
      </c>
      <c r="I312" s="46" t="str">
        <f ca="1">IF(AND($B312&gt;0,I$7&gt;0),INDEX(Výskyt[#Data],MATCH($B312,Výskyt[kód-P]),I$7),"")</f>
        <v/>
      </c>
      <c r="J312" s="46" t="str">
        <f ca="1">IF(AND($B312&gt;0,J$7&gt;0),INDEX(Výskyt[#Data],MATCH($B312,Výskyt[kód-P]),J$7),"")</f>
        <v/>
      </c>
      <c r="K312" s="46" t="str">
        <f ca="1">IF(AND($B312&gt;0,K$7&gt;0),INDEX(Výskyt[#Data],MATCH($B312,Výskyt[kód-P]),K$7),"")</f>
        <v/>
      </c>
      <c r="L312" s="46" t="str">
        <f ca="1">IF(AND($B312&gt;0,L$7&gt;0),INDEX(Výskyt[#Data],MATCH($B312,Výskyt[kód-P]),L$7),"")</f>
        <v/>
      </c>
      <c r="M312" s="46" t="str">
        <f ca="1">IF(AND($B312&gt;0,M$7&gt;0),INDEX(Výskyt[#Data],MATCH($B312,Výskyt[kód-P]),M$7),"")</f>
        <v/>
      </c>
      <c r="N312" s="46" t="str">
        <f ca="1">IF(AND($B312&gt;0,N$7&gt;0),INDEX(Výskyt[#Data],MATCH($B312,Výskyt[kód-P]),N$7),"")</f>
        <v/>
      </c>
      <c r="O312" s="46" t="str">
        <f ca="1">IF(AND($B312&gt;0,O$7&gt;0),INDEX(Výskyt[#Data],MATCH($B312,Výskyt[kód-P]),O$7),"")</f>
        <v/>
      </c>
      <c r="P312" s="46" t="str">
        <f ca="1">IF(AND($B312&gt;0,P$7&gt;0),INDEX(Výskyt[#Data],MATCH($B312,Výskyt[kód-P]),P$7),"")</f>
        <v/>
      </c>
      <c r="Q312" s="46" t="str">
        <f ca="1">IF(AND($B312&gt;0,Q$7&gt;0),INDEX(Výskyt[#Data],MATCH($B312,Výskyt[kód-P]),Q$7),"")</f>
        <v/>
      </c>
      <c r="R312" s="46" t="str">
        <f ca="1">IF(AND($B312&gt;0,R$7&gt;0),INDEX(Výskyt[#Data],MATCH($B312,Výskyt[kód-P]),R$7),"")</f>
        <v/>
      </c>
    </row>
    <row r="313" spans="1:18" ht="12.75" customHeight="1" x14ac:dyDescent="0.4">
      <c r="A313" s="51">
        <v>305</v>
      </c>
      <c r="B313" s="52" t="str">
        <f>IFERROR(INDEX(Výskyt[[poradie]:[kód-P]],MATCH(A313,Výskyt[poradie],0),2),"")</f>
        <v/>
      </c>
      <c r="C313" s="52" t="str">
        <f>IFERROR(INDEX(Cenník[[Kód]:[Názov]],MATCH($B313,Cenník[Kód]),2),"")</f>
        <v/>
      </c>
      <c r="D313" s="46" t="str">
        <f t="shared" ca="1" si="12"/>
        <v/>
      </c>
      <c r="E313" s="53" t="str">
        <f>IFERROR(INDEX(Cenník[[KódN]:[JC]],MATCH($B313,Cenník[KódN]),2),"")</f>
        <v/>
      </c>
      <c r="F313" s="54" t="str">
        <f t="shared" ca="1" si="13"/>
        <v/>
      </c>
      <c r="G313" s="41"/>
      <c r="H313" s="58" t="str">
        <f t="shared" si="14"/>
        <v/>
      </c>
      <c r="I313" s="46" t="str">
        <f ca="1">IF(AND($B313&gt;0,I$7&gt;0),INDEX(Výskyt[#Data],MATCH($B313,Výskyt[kód-P]),I$7),"")</f>
        <v/>
      </c>
      <c r="J313" s="46" t="str">
        <f ca="1">IF(AND($B313&gt;0,J$7&gt;0),INDEX(Výskyt[#Data],MATCH($B313,Výskyt[kód-P]),J$7),"")</f>
        <v/>
      </c>
      <c r="K313" s="46" t="str">
        <f ca="1">IF(AND($B313&gt;0,K$7&gt;0),INDEX(Výskyt[#Data],MATCH($B313,Výskyt[kód-P]),K$7),"")</f>
        <v/>
      </c>
      <c r="L313" s="46" t="str">
        <f ca="1">IF(AND($B313&gt;0,L$7&gt;0),INDEX(Výskyt[#Data],MATCH($B313,Výskyt[kód-P]),L$7),"")</f>
        <v/>
      </c>
      <c r="M313" s="46" t="str">
        <f ca="1">IF(AND($B313&gt;0,M$7&gt;0),INDEX(Výskyt[#Data],MATCH($B313,Výskyt[kód-P]),M$7),"")</f>
        <v/>
      </c>
      <c r="N313" s="46" t="str">
        <f ca="1">IF(AND($B313&gt;0,N$7&gt;0),INDEX(Výskyt[#Data],MATCH($B313,Výskyt[kód-P]),N$7),"")</f>
        <v/>
      </c>
      <c r="O313" s="46" t="str">
        <f ca="1">IF(AND($B313&gt;0,O$7&gt;0),INDEX(Výskyt[#Data],MATCH($B313,Výskyt[kód-P]),O$7),"")</f>
        <v/>
      </c>
      <c r="P313" s="46" t="str">
        <f ca="1">IF(AND($B313&gt;0,P$7&gt;0),INDEX(Výskyt[#Data],MATCH($B313,Výskyt[kód-P]),P$7),"")</f>
        <v/>
      </c>
      <c r="Q313" s="46" t="str">
        <f ca="1">IF(AND($B313&gt;0,Q$7&gt;0),INDEX(Výskyt[#Data],MATCH($B313,Výskyt[kód-P]),Q$7),"")</f>
        <v/>
      </c>
      <c r="R313" s="46" t="str">
        <f ca="1">IF(AND($B313&gt;0,R$7&gt;0),INDEX(Výskyt[#Data],MATCH($B313,Výskyt[kód-P]),R$7),"")</f>
        <v/>
      </c>
    </row>
    <row r="314" spans="1:18" ht="12.75" customHeight="1" x14ac:dyDescent="0.4">
      <c r="A314" s="51">
        <v>306</v>
      </c>
      <c r="B314" s="52" t="str">
        <f>IFERROR(INDEX(Výskyt[[poradie]:[kód-P]],MATCH(A314,Výskyt[poradie],0),2),"")</f>
        <v/>
      </c>
      <c r="C314" s="52" t="str">
        <f>IFERROR(INDEX(Cenník[[Kód]:[Názov]],MATCH($B314,Cenník[Kód]),2),"")</f>
        <v/>
      </c>
      <c r="D314" s="46" t="str">
        <f t="shared" ca="1" si="12"/>
        <v/>
      </c>
      <c r="E314" s="53" t="str">
        <f>IFERROR(INDEX(Cenník[[KódN]:[JC]],MATCH($B314,Cenník[KódN]),2),"")</f>
        <v/>
      </c>
      <c r="F314" s="54" t="str">
        <f t="shared" ca="1" si="13"/>
        <v/>
      </c>
      <c r="G314" s="41"/>
      <c r="H314" s="58" t="str">
        <f t="shared" si="14"/>
        <v/>
      </c>
      <c r="I314" s="46" t="str">
        <f ca="1">IF(AND($B314&gt;0,I$7&gt;0),INDEX(Výskyt[#Data],MATCH($B314,Výskyt[kód-P]),I$7),"")</f>
        <v/>
      </c>
      <c r="J314" s="46" t="str">
        <f ca="1">IF(AND($B314&gt;0,J$7&gt;0),INDEX(Výskyt[#Data],MATCH($B314,Výskyt[kód-P]),J$7),"")</f>
        <v/>
      </c>
      <c r="K314" s="46" t="str">
        <f ca="1">IF(AND($B314&gt;0,K$7&gt;0),INDEX(Výskyt[#Data],MATCH($B314,Výskyt[kód-P]),K$7),"")</f>
        <v/>
      </c>
      <c r="L314" s="46" t="str">
        <f ca="1">IF(AND($B314&gt;0,L$7&gt;0),INDEX(Výskyt[#Data],MATCH($B314,Výskyt[kód-P]),L$7),"")</f>
        <v/>
      </c>
      <c r="M314" s="46" t="str">
        <f ca="1">IF(AND($B314&gt;0,M$7&gt;0),INDEX(Výskyt[#Data],MATCH($B314,Výskyt[kód-P]),M$7),"")</f>
        <v/>
      </c>
      <c r="N314" s="46" t="str">
        <f ca="1">IF(AND($B314&gt;0,N$7&gt;0),INDEX(Výskyt[#Data],MATCH($B314,Výskyt[kód-P]),N$7),"")</f>
        <v/>
      </c>
      <c r="O314" s="46" t="str">
        <f ca="1">IF(AND($B314&gt;0,O$7&gt;0),INDEX(Výskyt[#Data],MATCH($B314,Výskyt[kód-P]),O$7),"")</f>
        <v/>
      </c>
      <c r="P314" s="46" t="str">
        <f ca="1">IF(AND($B314&gt;0,P$7&gt;0),INDEX(Výskyt[#Data],MATCH($B314,Výskyt[kód-P]),P$7),"")</f>
        <v/>
      </c>
      <c r="Q314" s="46" t="str">
        <f ca="1">IF(AND($B314&gt;0,Q$7&gt;0),INDEX(Výskyt[#Data],MATCH($B314,Výskyt[kód-P]),Q$7),"")</f>
        <v/>
      </c>
      <c r="R314" s="46" t="str">
        <f ca="1">IF(AND($B314&gt;0,R$7&gt;0),INDEX(Výskyt[#Data],MATCH($B314,Výskyt[kód-P]),R$7),"")</f>
        <v/>
      </c>
    </row>
    <row r="315" spans="1:18" ht="12.75" customHeight="1" x14ac:dyDescent="0.4">
      <c r="A315" s="51">
        <v>307</v>
      </c>
      <c r="B315" s="52" t="str">
        <f>IFERROR(INDEX(Výskyt[[poradie]:[kód-P]],MATCH(A315,Výskyt[poradie],0),2),"")</f>
        <v/>
      </c>
      <c r="C315" s="52" t="str">
        <f>IFERROR(INDEX(Cenník[[Kód]:[Názov]],MATCH($B315,Cenník[Kód]),2),"")</f>
        <v/>
      </c>
      <c r="D315" s="46" t="str">
        <f t="shared" ca="1" si="12"/>
        <v/>
      </c>
      <c r="E315" s="53" t="str">
        <f>IFERROR(INDEX(Cenník[[KódN]:[JC]],MATCH($B315,Cenník[KódN]),2),"")</f>
        <v/>
      </c>
      <c r="F315" s="54" t="str">
        <f t="shared" ca="1" si="13"/>
        <v/>
      </c>
      <c r="G315" s="41"/>
      <c r="H315" s="58" t="str">
        <f t="shared" si="14"/>
        <v/>
      </c>
      <c r="I315" s="46" t="str">
        <f ca="1">IF(AND($B315&gt;0,I$7&gt;0),INDEX(Výskyt[#Data],MATCH($B315,Výskyt[kód-P]),I$7),"")</f>
        <v/>
      </c>
      <c r="J315" s="46" t="str">
        <f ca="1">IF(AND($B315&gt;0,J$7&gt;0),INDEX(Výskyt[#Data],MATCH($B315,Výskyt[kód-P]),J$7),"")</f>
        <v/>
      </c>
      <c r="K315" s="46" t="str">
        <f ca="1">IF(AND($B315&gt;0,K$7&gt;0),INDEX(Výskyt[#Data],MATCH($B315,Výskyt[kód-P]),K$7),"")</f>
        <v/>
      </c>
      <c r="L315" s="46" t="str">
        <f ca="1">IF(AND($B315&gt;0,L$7&gt;0),INDEX(Výskyt[#Data],MATCH($B315,Výskyt[kód-P]),L$7),"")</f>
        <v/>
      </c>
      <c r="M315" s="46" t="str">
        <f ca="1">IF(AND($B315&gt;0,M$7&gt;0),INDEX(Výskyt[#Data],MATCH($B315,Výskyt[kód-P]),M$7),"")</f>
        <v/>
      </c>
      <c r="N315" s="46" t="str">
        <f ca="1">IF(AND($B315&gt;0,N$7&gt;0),INDEX(Výskyt[#Data],MATCH($B315,Výskyt[kód-P]),N$7),"")</f>
        <v/>
      </c>
      <c r="O315" s="46" t="str">
        <f ca="1">IF(AND($B315&gt;0,O$7&gt;0),INDEX(Výskyt[#Data],MATCH($B315,Výskyt[kód-P]),O$7),"")</f>
        <v/>
      </c>
      <c r="P315" s="46" t="str">
        <f ca="1">IF(AND($B315&gt;0,P$7&gt;0),INDEX(Výskyt[#Data],MATCH($B315,Výskyt[kód-P]),P$7),"")</f>
        <v/>
      </c>
      <c r="Q315" s="46" t="str">
        <f ca="1">IF(AND($B315&gt;0,Q$7&gt;0),INDEX(Výskyt[#Data],MATCH($B315,Výskyt[kód-P]),Q$7),"")</f>
        <v/>
      </c>
      <c r="R315" s="46" t="str">
        <f ca="1">IF(AND($B315&gt;0,R$7&gt;0),INDEX(Výskyt[#Data],MATCH($B315,Výskyt[kód-P]),R$7),"")</f>
        <v/>
      </c>
    </row>
    <row r="316" spans="1:18" ht="12.75" customHeight="1" x14ac:dyDescent="0.4">
      <c r="A316" s="51">
        <v>308</v>
      </c>
      <c r="B316" s="52" t="str">
        <f>IFERROR(INDEX(Výskyt[[poradie]:[kód-P]],MATCH(A316,Výskyt[poradie],0),2),"")</f>
        <v/>
      </c>
      <c r="C316" s="52" t="str">
        <f>IFERROR(INDEX(Cenník[[Kód]:[Názov]],MATCH($B316,Cenník[Kód]),2),"")</f>
        <v/>
      </c>
      <c r="D316" s="46" t="str">
        <f t="shared" ca="1" si="12"/>
        <v/>
      </c>
      <c r="E316" s="53" t="str">
        <f>IFERROR(INDEX(Cenník[[KódN]:[JC]],MATCH($B316,Cenník[KódN]),2),"")</f>
        <v/>
      </c>
      <c r="F316" s="54" t="str">
        <f t="shared" ca="1" si="13"/>
        <v/>
      </c>
      <c r="G316" s="41"/>
      <c r="H316" s="58" t="str">
        <f t="shared" si="14"/>
        <v/>
      </c>
      <c r="I316" s="46" t="str">
        <f ca="1">IF(AND($B316&gt;0,I$7&gt;0),INDEX(Výskyt[#Data],MATCH($B316,Výskyt[kód-P]),I$7),"")</f>
        <v/>
      </c>
      <c r="J316" s="46" t="str">
        <f ca="1">IF(AND($B316&gt;0,J$7&gt;0),INDEX(Výskyt[#Data],MATCH($B316,Výskyt[kód-P]),J$7),"")</f>
        <v/>
      </c>
      <c r="K316" s="46" t="str">
        <f ca="1">IF(AND($B316&gt;0,K$7&gt;0),INDEX(Výskyt[#Data],MATCH($B316,Výskyt[kód-P]),K$7),"")</f>
        <v/>
      </c>
      <c r="L316" s="46" t="str">
        <f ca="1">IF(AND($B316&gt;0,L$7&gt;0),INDEX(Výskyt[#Data],MATCH($B316,Výskyt[kód-P]),L$7),"")</f>
        <v/>
      </c>
      <c r="M316" s="46" t="str">
        <f ca="1">IF(AND($B316&gt;0,M$7&gt;0),INDEX(Výskyt[#Data],MATCH($B316,Výskyt[kód-P]),M$7),"")</f>
        <v/>
      </c>
      <c r="N316" s="46" t="str">
        <f ca="1">IF(AND($B316&gt;0,N$7&gt;0),INDEX(Výskyt[#Data],MATCH($B316,Výskyt[kód-P]),N$7),"")</f>
        <v/>
      </c>
      <c r="O316" s="46" t="str">
        <f ca="1">IF(AND($B316&gt;0,O$7&gt;0),INDEX(Výskyt[#Data],MATCH($B316,Výskyt[kód-P]),O$7),"")</f>
        <v/>
      </c>
      <c r="P316" s="46" t="str">
        <f ca="1">IF(AND($B316&gt;0,P$7&gt;0),INDEX(Výskyt[#Data],MATCH($B316,Výskyt[kód-P]),P$7),"")</f>
        <v/>
      </c>
      <c r="Q316" s="46" t="str">
        <f ca="1">IF(AND($B316&gt;0,Q$7&gt;0),INDEX(Výskyt[#Data],MATCH($B316,Výskyt[kód-P]),Q$7),"")</f>
        <v/>
      </c>
      <c r="R316" s="46" t="str">
        <f ca="1">IF(AND($B316&gt;0,R$7&gt;0),INDEX(Výskyt[#Data],MATCH($B316,Výskyt[kód-P]),R$7),"")</f>
        <v/>
      </c>
    </row>
    <row r="317" spans="1:18" ht="12.75" customHeight="1" x14ac:dyDescent="0.4">
      <c r="A317" s="51">
        <v>309</v>
      </c>
      <c r="B317" s="52" t="str">
        <f>IFERROR(INDEX(Výskyt[[poradie]:[kód-P]],MATCH(A317,Výskyt[poradie],0),2),"")</f>
        <v/>
      </c>
      <c r="C317" s="52" t="str">
        <f>IFERROR(INDEX(Cenník[[Kód]:[Názov]],MATCH($B317,Cenník[Kód]),2),"")</f>
        <v/>
      </c>
      <c r="D317" s="46" t="str">
        <f t="shared" ca="1" si="12"/>
        <v/>
      </c>
      <c r="E317" s="53" t="str">
        <f>IFERROR(INDEX(Cenník[[KódN]:[JC]],MATCH($B317,Cenník[KódN]),2),"")</f>
        <v/>
      </c>
      <c r="F317" s="54" t="str">
        <f t="shared" ca="1" si="13"/>
        <v/>
      </c>
      <c r="G317" s="41"/>
      <c r="H317" s="58" t="str">
        <f t="shared" si="14"/>
        <v/>
      </c>
      <c r="I317" s="46" t="str">
        <f ca="1">IF(AND($B317&gt;0,I$7&gt;0),INDEX(Výskyt[#Data],MATCH($B317,Výskyt[kód-P]),I$7),"")</f>
        <v/>
      </c>
      <c r="J317" s="46" t="str">
        <f ca="1">IF(AND($B317&gt;0,J$7&gt;0),INDEX(Výskyt[#Data],MATCH($B317,Výskyt[kód-P]),J$7),"")</f>
        <v/>
      </c>
      <c r="K317" s="46" t="str">
        <f ca="1">IF(AND($B317&gt;0,K$7&gt;0),INDEX(Výskyt[#Data],MATCH($B317,Výskyt[kód-P]),K$7),"")</f>
        <v/>
      </c>
      <c r="L317" s="46" t="str">
        <f ca="1">IF(AND($B317&gt;0,L$7&gt;0),INDEX(Výskyt[#Data],MATCH($B317,Výskyt[kód-P]),L$7),"")</f>
        <v/>
      </c>
      <c r="M317" s="46" t="str">
        <f ca="1">IF(AND($B317&gt;0,M$7&gt;0),INDEX(Výskyt[#Data],MATCH($B317,Výskyt[kód-P]),M$7),"")</f>
        <v/>
      </c>
      <c r="N317" s="46" t="str">
        <f ca="1">IF(AND($B317&gt;0,N$7&gt;0),INDEX(Výskyt[#Data],MATCH($B317,Výskyt[kód-P]),N$7),"")</f>
        <v/>
      </c>
      <c r="O317" s="46" t="str">
        <f ca="1">IF(AND($B317&gt;0,O$7&gt;0),INDEX(Výskyt[#Data],MATCH($B317,Výskyt[kód-P]),O$7),"")</f>
        <v/>
      </c>
      <c r="P317" s="46" t="str">
        <f ca="1">IF(AND($B317&gt;0,P$7&gt;0),INDEX(Výskyt[#Data],MATCH($B317,Výskyt[kód-P]),P$7),"")</f>
        <v/>
      </c>
      <c r="Q317" s="46" t="str">
        <f ca="1">IF(AND($B317&gt;0,Q$7&gt;0),INDEX(Výskyt[#Data],MATCH($B317,Výskyt[kód-P]),Q$7),"")</f>
        <v/>
      </c>
      <c r="R317" s="46" t="str">
        <f ca="1">IF(AND($B317&gt;0,R$7&gt;0),INDEX(Výskyt[#Data],MATCH($B317,Výskyt[kód-P]),R$7),"")</f>
        <v/>
      </c>
    </row>
    <row r="318" spans="1:18" ht="12.75" customHeight="1" x14ac:dyDescent="0.4">
      <c r="A318" s="51">
        <v>310</v>
      </c>
      <c r="B318" s="52" t="str">
        <f>IFERROR(INDEX(Výskyt[[poradie]:[kód-P]],MATCH(A318,Výskyt[poradie],0),2),"")</f>
        <v/>
      </c>
      <c r="C318" s="52" t="str">
        <f>IFERROR(INDEX(Cenník[[Kód]:[Názov]],MATCH($B318,Cenník[Kód]),2),"")</f>
        <v/>
      </c>
      <c r="D318" s="46" t="str">
        <f t="shared" ca="1" si="12"/>
        <v/>
      </c>
      <c r="E318" s="53" t="str">
        <f>IFERROR(INDEX(Cenník[[KódN]:[JC]],MATCH($B318,Cenník[KódN]),2),"")</f>
        <v/>
      </c>
      <c r="F318" s="54" t="str">
        <f t="shared" ca="1" si="13"/>
        <v/>
      </c>
      <c r="G318" s="41"/>
      <c r="H318" s="58" t="str">
        <f t="shared" si="14"/>
        <v/>
      </c>
      <c r="I318" s="46" t="str">
        <f ca="1">IF(AND($B318&gt;0,I$7&gt;0),INDEX(Výskyt[#Data],MATCH($B318,Výskyt[kód-P]),I$7),"")</f>
        <v/>
      </c>
      <c r="J318" s="46" t="str">
        <f ca="1">IF(AND($B318&gt;0,J$7&gt;0),INDEX(Výskyt[#Data],MATCH($B318,Výskyt[kód-P]),J$7),"")</f>
        <v/>
      </c>
      <c r="K318" s="46" t="str">
        <f ca="1">IF(AND($B318&gt;0,K$7&gt;0),INDEX(Výskyt[#Data],MATCH($B318,Výskyt[kód-P]),K$7),"")</f>
        <v/>
      </c>
      <c r="L318" s="46" t="str">
        <f ca="1">IF(AND($B318&gt;0,L$7&gt;0),INDEX(Výskyt[#Data],MATCH($B318,Výskyt[kód-P]),L$7),"")</f>
        <v/>
      </c>
      <c r="M318" s="46" t="str">
        <f ca="1">IF(AND($B318&gt;0,M$7&gt;0),INDEX(Výskyt[#Data],MATCH($B318,Výskyt[kód-P]),M$7),"")</f>
        <v/>
      </c>
      <c r="N318" s="46" t="str">
        <f ca="1">IF(AND($B318&gt;0,N$7&gt;0),INDEX(Výskyt[#Data],MATCH($B318,Výskyt[kód-P]),N$7),"")</f>
        <v/>
      </c>
      <c r="O318" s="46" t="str">
        <f ca="1">IF(AND($B318&gt;0,O$7&gt;0),INDEX(Výskyt[#Data],MATCH($B318,Výskyt[kód-P]),O$7),"")</f>
        <v/>
      </c>
      <c r="P318" s="46" t="str">
        <f ca="1">IF(AND($B318&gt;0,P$7&gt;0),INDEX(Výskyt[#Data],MATCH($B318,Výskyt[kód-P]),P$7),"")</f>
        <v/>
      </c>
      <c r="Q318" s="46" t="str">
        <f ca="1">IF(AND($B318&gt;0,Q$7&gt;0),INDEX(Výskyt[#Data],MATCH($B318,Výskyt[kód-P]),Q$7),"")</f>
        <v/>
      </c>
      <c r="R318" s="46" t="str">
        <f ca="1">IF(AND($B318&gt;0,R$7&gt;0),INDEX(Výskyt[#Data],MATCH($B318,Výskyt[kód-P]),R$7),"")</f>
        <v/>
      </c>
    </row>
    <row r="319" spans="1:18" ht="12.75" customHeight="1" x14ac:dyDescent="0.4">
      <c r="A319" s="51">
        <v>311</v>
      </c>
      <c r="B319" s="52" t="str">
        <f>IFERROR(INDEX(Výskyt[[poradie]:[kód-P]],MATCH(A319,Výskyt[poradie],0),2),"")</f>
        <v/>
      </c>
      <c r="C319" s="52" t="str">
        <f>IFERROR(INDEX(Cenník[[Kód]:[Názov]],MATCH($B319,Cenník[Kód]),2),"")</f>
        <v/>
      </c>
      <c r="D319" s="46" t="str">
        <f t="shared" ca="1" si="12"/>
        <v/>
      </c>
      <c r="E319" s="53" t="str">
        <f>IFERROR(INDEX(Cenník[[KódN]:[JC]],MATCH($B319,Cenník[KódN]),2),"")</f>
        <v/>
      </c>
      <c r="F319" s="54" t="str">
        <f t="shared" ca="1" si="13"/>
        <v/>
      </c>
      <c r="G319" s="41"/>
      <c r="H319" s="58" t="str">
        <f t="shared" si="14"/>
        <v/>
      </c>
      <c r="I319" s="46" t="str">
        <f ca="1">IF(AND($B319&gt;0,I$7&gt;0),INDEX(Výskyt[#Data],MATCH($B319,Výskyt[kód-P]),I$7),"")</f>
        <v/>
      </c>
      <c r="J319" s="46" t="str">
        <f ca="1">IF(AND($B319&gt;0,J$7&gt;0),INDEX(Výskyt[#Data],MATCH($B319,Výskyt[kód-P]),J$7),"")</f>
        <v/>
      </c>
      <c r="K319" s="46" t="str">
        <f ca="1">IF(AND($B319&gt;0,K$7&gt;0),INDEX(Výskyt[#Data],MATCH($B319,Výskyt[kód-P]),K$7),"")</f>
        <v/>
      </c>
      <c r="L319" s="46" t="str">
        <f ca="1">IF(AND($B319&gt;0,L$7&gt;0),INDEX(Výskyt[#Data],MATCH($B319,Výskyt[kód-P]),L$7),"")</f>
        <v/>
      </c>
      <c r="M319" s="46" t="str">
        <f ca="1">IF(AND($B319&gt;0,M$7&gt;0),INDEX(Výskyt[#Data],MATCH($B319,Výskyt[kód-P]),M$7),"")</f>
        <v/>
      </c>
      <c r="N319" s="46" t="str">
        <f ca="1">IF(AND($B319&gt;0,N$7&gt;0),INDEX(Výskyt[#Data],MATCH($B319,Výskyt[kód-P]),N$7),"")</f>
        <v/>
      </c>
      <c r="O319" s="46" t="str">
        <f ca="1">IF(AND($B319&gt;0,O$7&gt;0),INDEX(Výskyt[#Data],MATCH($B319,Výskyt[kód-P]),O$7),"")</f>
        <v/>
      </c>
      <c r="P319" s="46" t="str">
        <f ca="1">IF(AND($B319&gt;0,P$7&gt;0),INDEX(Výskyt[#Data],MATCH($B319,Výskyt[kód-P]),P$7),"")</f>
        <v/>
      </c>
      <c r="Q319" s="46" t="str">
        <f ca="1">IF(AND($B319&gt;0,Q$7&gt;0),INDEX(Výskyt[#Data],MATCH($B319,Výskyt[kód-P]),Q$7),"")</f>
        <v/>
      </c>
      <c r="R319" s="46" t="str">
        <f ca="1">IF(AND($B319&gt;0,R$7&gt;0),INDEX(Výskyt[#Data],MATCH($B319,Výskyt[kód-P]),R$7),"")</f>
        <v/>
      </c>
    </row>
    <row r="320" spans="1:18" ht="12.75" customHeight="1" x14ac:dyDescent="0.4">
      <c r="A320" s="51">
        <v>312</v>
      </c>
      <c r="B320" s="52" t="str">
        <f>IFERROR(INDEX(Výskyt[[poradie]:[kód-P]],MATCH(A320,Výskyt[poradie],0),2),"")</f>
        <v/>
      </c>
      <c r="C320" s="52" t="str">
        <f>IFERROR(INDEX(Cenník[[Kód]:[Názov]],MATCH($B320,Cenník[Kód]),2),"")</f>
        <v/>
      </c>
      <c r="D320" s="46" t="str">
        <f t="shared" ca="1" si="12"/>
        <v/>
      </c>
      <c r="E320" s="53" t="str">
        <f>IFERROR(INDEX(Cenník[[KódN]:[JC]],MATCH($B320,Cenník[KódN]),2),"")</f>
        <v/>
      </c>
      <c r="F320" s="54" t="str">
        <f t="shared" ca="1" si="13"/>
        <v/>
      </c>
      <c r="G320" s="41"/>
      <c r="H320" s="58" t="str">
        <f t="shared" si="14"/>
        <v/>
      </c>
      <c r="I320" s="46" t="str">
        <f ca="1">IF(AND($B320&gt;0,I$7&gt;0),INDEX(Výskyt[#Data],MATCH($B320,Výskyt[kód-P]),I$7),"")</f>
        <v/>
      </c>
      <c r="J320" s="46" t="str">
        <f ca="1">IF(AND($B320&gt;0,J$7&gt;0),INDEX(Výskyt[#Data],MATCH($B320,Výskyt[kód-P]),J$7),"")</f>
        <v/>
      </c>
      <c r="K320" s="46" t="str">
        <f ca="1">IF(AND($B320&gt;0,K$7&gt;0),INDEX(Výskyt[#Data],MATCH($B320,Výskyt[kód-P]),K$7),"")</f>
        <v/>
      </c>
      <c r="L320" s="46" t="str">
        <f ca="1">IF(AND($B320&gt;0,L$7&gt;0),INDEX(Výskyt[#Data],MATCH($B320,Výskyt[kód-P]),L$7),"")</f>
        <v/>
      </c>
      <c r="M320" s="46" t="str">
        <f ca="1">IF(AND($B320&gt;0,M$7&gt;0),INDEX(Výskyt[#Data],MATCH($B320,Výskyt[kód-P]),M$7),"")</f>
        <v/>
      </c>
      <c r="N320" s="46" t="str">
        <f ca="1">IF(AND($B320&gt;0,N$7&gt;0),INDEX(Výskyt[#Data],MATCH($B320,Výskyt[kód-P]),N$7),"")</f>
        <v/>
      </c>
      <c r="O320" s="46" t="str">
        <f ca="1">IF(AND($B320&gt;0,O$7&gt;0),INDEX(Výskyt[#Data],MATCH($B320,Výskyt[kód-P]),O$7),"")</f>
        <v/>
      </c>
      <c r="P320" s="46" t="str">
        <f ca="1">IF(AND($B320&gt;0,P$7&gt;0),INDEX(Výskyt[#Data],MATCH($B320,Výskyt[kód-P]),P$7),"")</f>
        <v/>
      </c>
      <c r="Q320" s="46" t="str">
        <f ca="1">IF(AND($B320&gt;0,Q$7&gt;0),INDEX(Výskyt[#Data],MATCH($B320,Výskyt[kód-P]),Q$7),"")</f>
        <v/>
      </c>
      <c r="R320" s="46" t="str">
        <f ca="1">IF(AND($B320&gt;0,R$7&gt;0),INDEX(Výskyt[#Data],MATCH($B320,Výskyt[kód-P]),R$7),"")</f>
        <v/>
      </c>
    </row>
    <row r="321" spans="1:18" ht="12.75" customHeight="1" x14ac:dyDescent="0.4">
      <c r="A321" s="51">
        <v>313</v>
      </c>
      <c r="B321" s="52" t="str">
        <f>IFERROR(INDEX(Výskyt[[poradie]:[kód-P]],MATCH(A321,Výskyt[poradie],0),2),"")</f>
        <v/>
      </c>
      <c r="C321" s="52" t="str">
        <f>IFERROR(INDEX(Cenník[[Kód]:[Názov]],MATCH($B321,Cenník[Kód]),2),"")</f>
        <v/>
      </c>
      <c r="D321" s="46" t="str">
        <f t="shared" ca="1" si="12"/>
        <v/>
      </c>
      <c r="E321" s="53" t="str">
        <f>IFERROR(INDEX(Cenník[[KódN]:[JC]],MATCH($B321,Cenník[KódN]),2),"")</f>
        <v/>
      </c>
      <c r="F321" s="54" t="str">
        <f t="shared" ca="1" si="13"/>
        <v/>
      </c>
      <c r="G321" s="41"/>
      <c r="H321" s="58" t="str">
        <f t="shared" si="14"/>
        <v/>
      </c>
      <c r="I321" s="46" t="str">
        <f ca="1">IF(AND($B321&gt;0,I$7&gt;0),INDEX(Výskyt[#Data],MATCH($B321,Výskyt[kód-P]),I$7),"")</f>
        <v/>
      </c>
      <c r="J321" s="46" t="str">
        <f ca="1">IF(AND($B321&gt;0,J$7&gt;0),INDEX(Výskyt[#Data],MATCH($B321,Výskyt[kód-P]),J$7),"")</f>
        <v/>
      </c>
      <c r="K321" s="46" t="str">
        <f ca="1">IF(AND($B321&gt;0,K$7&gt;0),INDEX(Výskyt[#Data],MATCH($B321,Výskyt[kód-P]),K$7),"")</f>
        <v/>
      </c>
      <c r="L321" s="46" t="str">
        <f ca="1">IF(AND($B321&gt;0,L$7&gt;0),INDEX(Výskyt[#Data],MATCH($B321,Výskyt[kód-P]),L$7),"")</f>
        <v/>
      </c>
      <c r="M321" s="46" t="str">
        <f ca="1">IF(AND($B321&gt;0,M$7&gt;0),INDEX(Výskyt[#Data],MATCH($B321,Výskyt[kód-P]),M$7),"")</f>
        <v/>
      </c>
      <c r="N321" s="46" t="str">
        <f ca="1">IF(AND($B321&gt;0,N$7&gt;0),INDEX(Výskyt[#Data],MATCH($B321,Výskyt[kód-P]),N$7),"")</f>
        <v/>
      </c>
      <c r="O321" s="46" t="str">
        <f ca="1">IF(AND($B321&gt;0,O$7&gt;0),INDEX(Výskyt[#Data],MATCH($B321,Výskyt[kód-P]),O$7),"")</f>
        <v/>
      </c>
      <c r="P321" s="46" t="str">
        <f ca="1">IF(AND($B321&gt;0,P$7&gt;0),INDEX(Výskyt[#Data],MATCH($B321,Výskyt[kód-P]),P$7),"")</f>
        <v/>
      </c>
      <c r="Q321" s="46" t="str">
        <f ca="1">IF(AND($B321&gt;0,Q$7&gt;0),INDEX(Výskyt[#Data],MATCH($B321,Výskyt[kód-P]),Q$7),"")</f>
        <v/>
      </c>
      <c r="R321" s="46" t="str">
        <f ca="1">IF(AND($B321&gt;0,R$7&gt;0),INDEX(Výskyt[#Data],MATCH($B321,Výskyt[kód-P]),R$7),"")</f>
        <v/>
      </c>
    </row>
    <row r="322" spans="1:18" ht="12.75" customHeight="1" x14ac:dyDescent="0.4">
      <c r="A322" s="51">
        <v>314</v>
      </c>
      <c r="B322" s="52" t="str">
        <f>IFERROR(INDEX(Výskyt[[poradie]:[kód-P]],MATCH(A322,Výskyt[poradie],0),2),"")</f>
        <v/>
      </c>
      <c r="C322" s="52" t="str">
        <f>IFERROR(INDEX(Cenník[[Kód]:[Názov]],MATCH($B322,Cenník[Kód]),2),"")</f>
        <v/>
      </c>
      <c r="D322" s="46" t="str">
        <f t="shared" ca="1" si="12"/>
        <v/>
      </c>
      <c r="E322" s="53" t="str">
        <f>IFERROR(INDEX(Cenník[[KódN]:[JC]],MATCH($B322,Cenník[KódN]),2),"")</f>
        <v/>
      </c>
      <c r="F322" s="54" t="str">
        <f t="shared" ca="1" si="13"/>
        <v/>
      </c>
      <c r="G322" s="41"/>
      <c r="H322" s="58" t="str">
        <f t="shared" si="14"/>
        <v/>
      </c>
      <c r="I322" s="46" t="str">
        <f ca="1">IF(AND($B322&gt;0,I$7&gt;0),INDEX(Výskyt[#Data],MATCH($B322,Výskyt[kód-P]),I$7),"")</f>
        <v/>
      </c>
      <c r="J322" s="46" t="str">
        <f ca="1">IF(AND($B322&gt;0,J$7&gt;0),INDEX(Výskyt[#Data],MATCH($B322,Výskyt[kód-P]),J$7),"")</f>
        <v/>
      </c>
      <c r="K322" s="46" t="str">
        <f ca="1">IF(AND($B322&gt;0,K$7&gt;0),INDEX(Výskyt[#Data],MATCH($B322,Výskyt[kód-P]),K$7),"")</f>
        <v/>
      </c>
      <c r="L322" s="46" t="str">
        <f ca="1">IF(AND($B322&gt;0,L$7&gt;0),INDEX(Výskyt[#Data],MATCH($B322,Výskyt[kód-P]),L$7),"")</f>
        <v/>
      </c>
      <c r="M322" s="46" t="str">
        <f ca="1">IF(AND($B322&gt;0,M$7&gt;0),INDEX(Výskyt[#Data],MATCH($B322,Výskyt[kód-P]),M$7),"")</f>
        <v/>
      </c>
      <c r="N322" s="46" t="str">
        <f ca="1">IF(AND($B322&gt;0,N$7&gt;0),INDEX(Výskyt[#Data],MATCH($B322,Výskyt[kód-P]),N$7),"")</f>
        <v/>
      </c>
      <c r="O322" s="46" t="str">
        <f ca="1">IF(AND($B322&gt;0,O$7&gt;0),INDEX(Výskyt[#Data],MATCH($B322,Výskyt[kód-P]),O$7),"")</f>
        <v/>
      </c>
      <c r="P322" s="46" t="str">
        <f ca="1">IF(AND($B322&gt;0,P$7&gt;0),INDEX(Výskyt[#Data],MATCH($B322,Výskyt[kód-P]),P$7),"")</f>
        <v/>
      </c>
      <c r="Q322" s="46" t="str">
        <f ca="1">IF(AND($B322&gt;0,Q$7&gt;0),INDEX(Výskyt[#Data],MATCH($B322,Výskyt[kód-P]),Q$7),"")</f>
        <v/>
      </c>
      <c r="R322" s="46" t="str">
        <f ca="1">IF(AND($B322&gt;0,R$7&gt;0),INDEX(Výskyt[#Data],MATCH($B322,Výskyt[kód-P]),R$7),"")</f>
        <v/>
      </c>
    </row>
    <row r="323" spans="1:18" ht="12.75" customHeight="1" x14ac:dyDescent="0.4">
      <c r="A323" s="51">
        <v>315</v>
      </c>
      <c r="B323" s="52" t="str">
        <f>IFERROR(INDEX(Výskyt[[poradie]:[kód-P]],MATCH(A323,Výskyt[poradie],0),2),"")</f>
        <v/>
      </c>
      <c r="C323" s="52" t="str">
        <f>IFERROR(INDEX(Cenník[[Kód]:[Názov]],MATCH($B323,Cenník[Kód]),2),"")</f>
        <v/>
      </c>
      <c r="D323" s="46" t="str">
        <f t="shared" ca="1" si="12"/>
        <v/>
      </c>
      <c r="E323" s="53" t="str">
        <f>IFERROR(INDEX(Cenník[[KódN]:[JC]],MATCH($B323,Cenník[KódN]),2),"")</f>
        <v/>
      </c>
      <c r="F323" s="54" t="str">
        <f t="shared" ca="1" si="13"/>
        <v/>
      </c>
      <c r="G323" s="41"/>
      <c r="H323" s="58" t="str">
        <f t="shared" si="14"/>
        <v/>
      </c>
      <c r="I323" s="46" t="str">
        <f ca="1">IF(AND($B323&gt;0,I$7&gt;0),INDEX(Výskyt[#Data],MATCH($B323,Výskyt[kód-P]),I$7),"")</f>
        <v/>
      </c>
      <c r="J323" s="46" t="str">
        <f ca="1">IF(AND($B323&gt;0,J$7&gt;0),INDEX(Výskyt[#Data],MATCH($B323,Výskyt[kód-P]),J$7),"")</f>
        <v/>
      </c>
      <c r="K323" s="46" t="str">
        <f ca="1">IF(AND($B323&gt;0,K$7&gt;0),INDEX(Výskyt[#Data],MATCH($B323,Výskyt[kód-P]),K$7),"")</f>
        <v/>
      </c>
      <c r="L323" s="46" t="str">
        <f ca="1">IF(AND($B323&gt;0,L$7&gt;0),INDEX(Výskyt[#Data],MATCH($B323,Výskyt[kód-P]),L$7),"")</f>
        <v/>
      </c>
      <c r="M323" s="46" t="str">
        <f ca="1">IF(AND($B323&gt;0,M$7&gt;0),INDEX(Výskyt[#Data],MATCH($B323,Výskyt[kód-P]),M$7),"")</f>
        <v/>
      </c>
      <c r="N323" s="46" t="str">
        <f ca="1">IF(AND($B323&gt;0,N$7&gt;0),INDEX(Výskyt[#Data],MATCH($B323,Výskyt[kód-P]),N$7),"")</f>
        <v/>
      </c>
      <c r="O323" s="46" t="str">
        <f ca="1">IF(AND($B323&gt;0,O$7&gt;0),INDEX(Výskyt[#Data],MATCH($B323,Výskyt[kód-P]),O$7),"")</f>
        <v/>
      </c>
      <c r="P323" s="46" t="str">
        <f ca="1">IF(AND($B323&gt;0,P$7&gt;0),INDEX(Výskyt[#Data],MATCH($B323,Výskyt[kód-P]),P$7),"")</f>
        <v/>
      </c>
      <c r="Q323" s="46" t="str">
        <f ca="1">IF(AND($B323&gt;0,Q$7&gt;0),INDEX(Výskyt[#Data],MATCH($B323,Výskyt[kód-P]),Q$7),"")</f>
        <v/>
      </c>
      <c r="R323" s="46" t="str">
        <f ca="1">IF(AND($B323&gt;0,R$7&gt;0),INDEX(Výskyt[#Data],MATCH($B323,Výskyt[kód-P]),R$7),"")</f>
        <v/>
      </c>
    </row>
    <row r="324" spans="1:18" ht="12.75" customHeight="1" x14ac:dyDescent="0.4">
      <c r="A324" s="51">
        <v>316</v>
      </c>
      <c r="B324" s="52" t="str">
        <f>IFERROR(INDEX(Výskyt[[poradie]:[kód-P]],MATCH(A324,Výskyt[poradie],0),2),"")</f>
        <v/>
      </c>
      <c r="C324" s="52" t="str">
        <f>IFERROR(INDEX(Cenník[[Kód]:[Názov]],MATCH($B324,Cenník[Kód]),2),"")</f>
        <v/>
      </c>
      <c r="D324" s="46" t="str">
        <f t="shared" ca="1" si="12"/>
        <v/>
      </c>
      <c r="E324" s="53" t="str">
        <f>IFERROR(INDEX(Cenník[[KódN]:[JC]],MATCH($B324,Cenník[KódN]),2),"")</f>
        <v/>
      </c>
      <c r="F324" s="54" t="str">
        <f t="shared" ca="1" si="13"/>
        <v/>
      </c>
      <c r="G324" s="41"/>
      <c r="H324" s="58" t="str">
        <f t="shared" si="14"/>
        <v/>
      </c>
      <c r="I324" s="46" t="str">
        <f ca="1">IF(AND($B324&gt;0,I$7&gt;0),INDEX(Výskyt[#Data],MATCH($B324,Výskyt[kód-P]),I$7),"")</f>
        <v/>
      </c>
      <c r="J324" s="46" t="str">
        <f ca="1">IF(AND($B324&gt;0,J$7&gt;0),INDEX(Výskyt[#Data],MATCH($B324,Výskyt[kód-P]),J$7),"")</f>
        <v/>
      </c>
      <c r="K324" s="46" t="str">
        <f ca="1">IF(AND($B324&gt;0,K$7&gt;0),INDEX(Výskyt[#Data],MATCH($B324,Výskyt[kód-P]),K$7),"")</f>
        <v/>
      </c>
      <c r="L324" s="46" t="str">
        <f ca="1">IF(AND($B324&gt;0,L$7&gt;0),INDEX(Výskyt[#Data],MATCH($B324,Výskyt[kód-P]),L$7),"")</f>
        <v/>
      </c>
      <c r="M324" s="46" t="str">
        <f ca="1">IF(AND($B324&gt;0,M$7&gt;0),INDEX(Výskyt[#Data],MATCH($B324,Výskyt[kód-P]),M$7),"")</f>
        <v/>
      </c>
      <c r="N324" s="46" t="str">
        <f ca="1">IF(AND($B324&gt;0,N$7&gt;0),INDEX(Výskyt[#Data],MATCH($B324,Výskyt[kód-P]),N$7),"")</f>
        <v/>
      </c>
      <c r="O324" s="46" t="str">
        <f ca="1">IF(AND($B324&gt;0,O$7&gt;0),INDEX(Výskyt[#Data],MATCH($B324,Výskyt[kód-P]),O$7),"")</f>
        <v/>
      </c>
      <c r="P324" s="46" t="str">
        <f ca="1">IF(AND($B324&gt;0,P$7&gt;0),INDEX(Výskyt[#Data],MATCH($B324,Výskyt[kód-P]),P$7),"")</f>
        <v/>
      </c>
      <c r="Q324" s="46" t="str">
        <f ca="1">IF(AND($B324&gt;0,Q$7&gt;0),INDEX(Výskyt[#Data],MATCH($B324,Výskyt[kód-P]),Q$7),"")</f>
        <v/>
      </c>
      <c r="R324" s="46" t="str">
        <f ca="1">IF(AND($B324&gt;0,R$7&gt;0),INDEX(Výskyt[#Data],MATCH($B324,Výskyt[kód-P]),R$7),"")</f>
        <v/>
      </c>
    </row>
    <row r="325" spans="1:18" ht="12.75" customHeight="1" x14ac:dyDescent="0.4">
      <c r="A325" s="51">
        <v>317</v>
      </c>
      <c r="B325" s="52" t="str">
        <f>IFERROR(INDEX(Výskyt[[poradie]:[kód-P]],MATCH(A325,Výskyt[poradie],0),2),"")</f>
        <v/>
      </c>
      <c r="C325" s="52" t="str">
        <f>IFERROR(INDEX(Cenník[[Kód]:[Názov]],MATCH($B325,Cenník[Kód]),2),"")</f>
        <v/>
      </c>
      <c r="D325" s="46" t="str">
        <f t="shared" ca="1" si="12"/>
        <v/>
      </c>
      <c r="E325" s="53" t="str">
        <f>IFERROR(INDEX(Cenník[[KódN]:[JC]],MATCH($B325,Cenník[KódN]),2),"")</f>
        <v/>
      </c>
      <c r="F325" s="54" t="str">
        <f t="shared" ca="1" si="13"/>
        <v/>
      </c>
      <c r="G325" s="41"/>
      <c r="H325" s="58" t="str">
        <f t="shared" si="14"/>
        <v/>
      </c>
      <c r="I325" s="46" t="str">
        <f ca="1">IF(AND($B325&gt;0,I$7&gt;0),INDEX(Výskyt[#Data],MATCH($B325,Výskyt[kód-P]),I$7),"")</f>
        <v/>
      </c>
      <c r="J325" s="46" t="str">
        <f ca="1">IF(AND($B325&gt;0,J$7&gt;0),INDEX(Výskyt[#Data],MATCH($B325,Výskyt[kód-P]),J$7),"")</f>
        <v/>
      </c>
      <c r="K325" s="46" t="str">
        <f ca="1">IF(AND($B325&gt;0,K$7&gt;0),INDEX(Výskyt[#Data],MATCH($B325,Výskyt[kód-P]),K$7),"")</f>
        <v/>
      </c>
      <c r="L325" s="46" t="str">
        <f ca="1">IF(AND($B325&gt;0,L$7&gt;0),INDEX(Výskyt[#Data],MATCH($B325,Výskyt[kód-P]),L$7),"")</f>
        <v/>
      </c>
      <c r="M325" s="46" t="str">
        <f ca="1">IF(AND($B325&gt;0,M$7&gt;0),INDEX(Výskyt[#Data],MATCH($B325,Výskyt[kód-P]),M$7),"")</f>
        <v/>
      </c>
      <c r="N325" s="46" t="str">
        <f ca="1">IF(AND($B325&gt;0,N$7&gt;0),INDEX(Výskyt[#Data],MATCH($B325,Výskyt[kód-P]),N$7),"")</f>
        <v/>
      </c>
      <c r="O325" s="46" t="str">
        <f ca="1">IF(AND($B325&gt;0,O$7&gt;0),INDEX(Výskyt[#Data],MATCH($B325,Výskyt[kód-P]),O$7),"")</f>
        <v/>
      </c>
      <c r="P325" s="46" t="str">
        <f ca="1">IF(AND($B325&gt;0,P$7&gt;0),INDEX(Výskyt[#Data],MATCH($B325,Výskyt[kód-P]),P$7),"")</f>
        <v/>
      </c>
      <c r="Q325" s="46" t="str">
        <f ca="1">IF(AND($B325&gt;0,Q$7&gt;0),INDEX(Výskyt[#Data],MATCH($B325,Výskyt[kód-P]),Q$7),"")</f>
        <v/>
      </c>
      <c r="R325" s="46" t="str">
        <f ca="1">IF(AND($B325&gt;0,R$7&gt;0),INDEX(Výskyt[#Data],MATCH($B325,Výskyt[kód-P]),R$7),"")</f>
        <v/>
      </c>
    </row>
    <row r="326" spans="1:18" ht="12.75" customHeight="1" x14ac:dyDescent="0.4">
      <c r="A326" s="51">
        <v>318</v>
      </c>
      <c r="B326" s="52" t="str">
        <f>IFERROR(INDEX(Výskyt[[poradie]:[kód-P]],MATCH(A326,Výskyt[poradie],0),2),"")</f>
        <v/>
      </c>
      <c r="C326" s="52" t="str">
        <f>IFERROR(INDEX(Cenník[[Kód]:[Názov]],MATCH($B326,Cenník[Kód]),2),"")</f>
        <v/>
      </c>
      <c r="D326" s="46" t="str">
        <f t="shared" ca="1" si="12"/>
        <v/>
      </c>
      <c r="E326" s="53" t="str">
        <f>IFERROR(INDEX(Cenník[[KódN]:[JC]],MATCH($B326,Cenník[KódN]),2),"")</f>
        <v/>
      </c>
      <c r="F326" s="54" t="str">
        <f t="shared" ca="1" si="13"/>
        <v/>
      </c>
      <c r="G326" s="41"/>
      <c r="H326" s="58" t="str">
        <f t="shared" si="14"/>
        <v/>
      </c>
      <c r="I326" s="46" t="str">
        <f ca="1">IF(AND($B326&gt;0,I$7&gt;0),INDEX(Výskyt[#Data],MATCH($B326,Výskyt[kód-P]),I$7),"")</f>
        <v/>
      </c>
      <c r="J326" s="46" t="str">
        <f ca="1">IF(AND($B326&gt;0,J$7&gt;0),INDEX(Výskyt[#Data],MATCH($B326,Výskyt[kód-P]),J$7),"")</f>
        <v/>
      </c>
      <c r="K326" s="46" t="str">
        <f ca="1">IF(AND($B326&gt;0,K$7&gt;0),INDEX(Výskyt[#Data],MATCH($B326,Výskyt[kód-P]),K$7),"")</f>
        <v/>
      </c>
      <c r="L326" s="46" t="str">
        <f ca="1">IF(AND($B326&gt;0,L$7&gt;0),INDEX(Výskyt[#Data],MATCH($B326,Výskyt[kód-P]),L$7),"")</f>
        <v/>
      </c>
      <c r="M326" s="46" t="str">
        <f ca="1">IF(AND($B326&gt;0,M$7&gt;0),INDEX(Výskyt[#Data],MATCH($B326,Výskyt[kód-P]),M$7),"")</f>
        <v/>
      </c>
      <c r="N326" s="46" t="str">
        <f ca="1">IF(AND($B326&gt;0,N$7&gt;0),INDEX(Výskyt[#Data],MATCH($B326,Výskyt[kód-P]),N$7),"")</f>
        <v/>
      </c>
      <c r="O326" s="46" t="str">
        <f ca="1">IF(AND($B326&gt;0,O$7&gt;0),INDEX(Výskyt[#Data],MATCH($B326,Výskyt[kód-P]),O$7),"")</f>
        <v/>
      </c>
      <c r="P326" s="46" t="str">
        <f ca="1">IF(AND($B326&gt;0,P$7&gt;0),INDEX(Výskyt[#Data],MATCH($B326,Výskyt[kód-P]),P$7),"")</f>
        <v/>
      </c>
      <c r="Q326" s="46" t="str">
        <f ca="1">IF(AND($B326&gt;0,Q$7&gt;0),INDEX(Výskyt[#Data],MATCH($B326,Výskyt[kód-P]),Q$7),"")</f>
        <v/>
      </c>
      <c r="R326" s="46" t="str">
        <f ca="1">IF(AND($B326&gt;0,R$7&gt;0),INDEX(Výskyt[#Data],MATCH($B326,Výskyt[kód-P]),R$7),"")</f>
        <v/>
      </c>
    </row>
    <row r="327" spans="1:18" ht="12.75" customHeight="1" x14ac:dyDescent="0.4">
      <c r="A327" s="51">
        <v>319</v>
      </c>
      <c r="B327" s="52" t="str">
        <f>IFERROR(INDEX(Výskyt[[poradie]:[kód-P]],MATCH(A327,Výskyt[poradie],0),2),"")</f>
        <v/>
      </c>
      <c r="C327" s="52" t="str">
        <f>IFERROR(INDEX(Cenník[[Kód]:[Názov]],MATCH($B327,Cenník[Kód]),2),"")</f>
        <v/>
      </c>
      <c r="D327" s="46" t="str">
        <f t="shared" ca="1" si="12"/>
        <v/>
      </c>
      <c r="E327" s="53" t="str">
        <f>IFERROR(INDEX(Cenník[[KódN]:[JC]],MATCH($B327,Cenník[KódN]),2),"")</f>
        <v/>
      </c>
      <c r="F327" s="54" t="str">
        <f t="shared" ca="1" si="13"/>
        <v/>
      </c>
      <c r="G327" s="41"/>
      <c r="H327" s="58" t="str">
        <f t="shared" si="14"/>
        <v/>
      </c>
      <c r="I327" s="46" t="str">
        <f ca="1">IF(AND($B327&gt;0,I$7&gt;0),INDEX(Výskyt[#Data],MATCH($B327,Výskyt[kód-P]),I$7),"")</f>
        <v/>
      </c>
      <c r="J327" s="46" t="str">
        <f ca="1">IF(AND($B327&gt;0,J$7&gt;0),INDEX(Výskyt[#Data],MATCH($B327,Výskyt[kód-P]),J$7),"")</f>
        <v/>
      </c>
      <c r="K327" s="46" t="str">
        <f ca="1">IF(AND($B327&gt;0,K$7&gt;0),INDEX(Výskyt[#Data],MATCH($B327,Výskyt[kód-P]),K$7),"")</f>
        <v/>
      </c>
      <c r="L327" s="46" t="str">
        <f ca="1">IF(AND($B327&gt;0,L$7&gt;0),INDEX(Výskyt[#Data],MATCH($B327,Výskyt[kód-P]),L$7),"")</f>
        <v/>
      </c>
      <c r="M327" s="46" t="str">
        <f ca="1">IF(AND($B327&gt;0,M$7&gt;0),INDEX(Výskyt[#Data],MATCH($B327,Výskyt[kód-P]),M$7),"")</f>
        <v/>
      </c>
      <c r="N327" s="46" t="str">
        <f ca="1">IF(AND($B327&gt;0,N$7&gt;0),INDEX(Výskyt[#Data],MATCH($B327,Výskyt[kód-P]),N$7),"")</f>
        <v/>
      </c>
      <c r="O327" s="46" t="str">
        <f ca="1">IF(AND($B327&gt;0,O$7&gt;0),INDEX(Výskyt[#Data],MATCH($B327,Výskyt[kód-P]),O$7),"")</f>
        <v/>
      </c>
      <c r="P327" s="46" t="str">
        <f ca="1">IF(AND($B327&gt;0,P$7&gt;0),INDEX(Výskyt[#Data],MATCH($B327,Výskyt[kód-P]),P$7),"")</f>
        <v/>
      </c>
      <c r="Q327" s="46" t="str">
        <f ca="1">IF(AND($B327&gt;0,Q$7&gt;0),INDEX(Výskyt[#Data],MATCH($B327,Výskyt[kód-P]),Q$7),"")</f>
        <v/>
      </c>
      <c r="R327" s="46" t="str">
        <f ca="1">IF(AND($B327&gt;0,R$7&gt;0),INDEX(Výskyt[#Data],MATCH($B327,Výskyt[kód-P]),R$7),"")</f>
        <v/>
      </c>
    </row>
    <row r="328" spans="1:18" ht="12.75" customHeight="1" x14ac:dyDescent="0.4">
      <c r="A328" s="51">
        <v>320</v>
      </c>
      <c r="B328" s="52" t="str">
        <f>IFERROR(INDEX(Výskyt[[poradie]:[kód-P]],MATCH(A328,Výskyt[poradie],0),2),"")</f>
        <v/>
      </c>
      <c r="C328" s="52" t="str">
        <f>IFERROR(INDEX(Cenník[[Kód]:[Názov]],MATCH($B328,Cenník[Kód]),2),"")</f>
        <v/>
      </c>
      <c r="D328" s="46" t="str">
        <f t="shared" ca="1" si="12"/>
        <v/>
      </c>
      <c r="E328" s="53" t="str">
        <f>IFERROR(INDEX(Cenník[[KódN]:[JC]],MATCH($B328,Cenník[KódN]),2),"")</f>
        <v/>
      </c>
      <c r="F328" s="54" t="str">
        <f t="shared" ca="1" si="13"/>
        <v/>
      </c>
      <c r="G328" s="41"/>
      <c r="H328" s="58" t="str">
        <f t="shared" si="14"/>
        <v/>
      </c>
      <c r="I328" s="46" t="str">
        <f ca="1">IF(AND($B328&gt;0,I$7&gt;0),INDEX(Výskyt[#Data],MATCH($B328,Výskyt[kód-P]),I$7),"")</f>
        <v/>
      </c>
      <c r="J328" s="46" t="str">
        <f ca="1">IF(AND($B328&gt;0,J$7&gt;0),INDEX(Výskyt[#Data],MATCH($B328,Výskyt[kód-P]),J$7),"")</f>
        <v/>
      </c>
      <c r="K328" s="46" t="str">
        <f ca="1">IF(AND($B328&gt;0,K$7&gt;0),INDEX(Výskyt[#Data],MATCH($B328,Výskyt[kód-P]),K$7),"")</f>
        <v/>
      </c>
      <c r="L328" s="46" t="str">
        <f ca="1">IF(AND($B328&gt;0,L$7&gt;0),INDEX(Výskyt[#Data],MATCH($B328,Výskyt[kód-P]),L$7),"")</f>
        <v/>
      </c>
      <c r="M328" s="46" t="str">
        <f ca="1">IF(AND($B328&gt;0,M$7&gt;0),INDEX(Výskyt[#Data],MATCH($B328,Výskyt[kód-P]),M$7),"")</f>
        <v/>
      </c>
      <c r="N328" s="46" t="str">
        <f ca="1">IF(AND($B328&gt;0,N$7&gt;0),INDEX(Výskyt[#Data],MATCH($B328,Výskyt[kód-P]),N$7),"")</f>
        <v/>
      </c>
      <c r="O328" s="46" t="str">
        <f ca="1">IF(AND($B328&gt;0,O$7&gt;0),INDEX(Výskyt[#Data],MATCH($B328,Výskyt[kód-P]),O$7),"")</f>
        <v/>
      </c>
      <c r="P328" s="46" t="str">
        <f ca="1">IF(AND($B328&gt;0,P$7&gt;0),INDEX(Výskyt[#Data],MATCH($B328,Výskyt[kód-P]),P$7),"")</f>
        <v/>
      </c>
      <c r="Q328" s="46" t="str">
        <f ca="1">IF(AND($B328&gt;0,Q$7&gt;0),INDEX(Výskyt[#Data],MATCH($B328,Výskyt[kód-P]),Q$7),"")</f>
        <v/>
      </c>
      <c r="R328" s="46" t="str">
        <f ca="1">IF(AND($B328&gt;0,R$7&gt;0),INDEX(Výskyt[#Data],MATCH($B328,Výskyt[kód-P]),R$7),"")</f>
        <v/>
      </c>
    </row>
    <row r="329" spans="1:18" ht="12.75" customHeight="1" x14ac:dyDescent="0.4">
      <c r="A329" s="51">
        <v>321</v>
      </c>
      <c r="B329" s="52" t="str">
        <f>IFERROR(INDEX(Výskyt[[poradie]:[kód-P]],MATCH(A329,Výskyt[poradie],0),2),"")</f>
        <v/>
      </c>
      <c r="C329" s="52" t="str">
        <f>IFERROR(INDEX(Cenník[[Kód]:[Názov]],MATCH($B329,Cenník[Kód]),2),"")</f>
        <v/>
      </c>
      <c r="D329" s="46" t="str">
        <f t="shared" ca="1" si="12"/>
        <v/>
      </c>
      <c r="E329" s="53" t="str">
        <f>IFERROR(INDEX(Cenník[[KódN]:[JC]],MATCH($B329,Cenník[KódN]),2),"")</f>
        <v/>
      </c>
      <c r="F329" s="54" t="str">
        <f t="shared" ca="1" si="13"/>
        <v/>
      </c>
      <c r="G329" s="41"/>
      <c r="H329" s="58" t="str">
        <f t="shared" si="14"/>
        <v/>
      </c>
      <c r="I329" s="46" t="str">
        <f ca="1">IF(AND($B329&gt;0,I$7&gt;0),INDEX(Výskyt[#Data],MATCH($B329,Výskyt[kód-P]),I$7),"")</f>
        <v/>
      </c>
      <c r="J329" s="46" t="str">
        <f ca="1">IF(AND($B329&gt;0,J$7&gt;0),INDEX(Výskyt[#Data],MATCH($B329,Výskyt[kód-P]),J$7),"")</f>
        <v/>
      </c>
      <c r="K329" s="46" t="str">
        <f ca="1">IF(AND($B329&gt;0,K$7&gt;0),INDEX(Výskyt[#Data],MATCH($B329,Výskyt[kód-P]),K$7),"")</f>
        <v/>
      </c>
      <c r="L329" s="46" t="str">
        <f ca="1">IF(AND($B329&gt;0,L$7&gt;0),INDEX(Výskyt[#Data],MATCH($B329,Výskyt[kód-P]),L$7),"")</f>
        <v/>
      </c>
      <c r="M329" s="46" t="str">
        <f ca="1">IF(AND($B329&gt;0,M$7&gt;0),INDEX(Výskyt[#Data],MATCH($B329,Výskyt[kód-P]),M$7),"")</f>
        <v/>
      </c>
      <c r="N329" s="46" t="str">
        <f ca="1">IF(AND($B329&gt;0,N$7&gt;0),INDEX(Výskyt[#Data],MATCH($B329,Výskyt[kód-P]),N$7),"")</f>
        <v/>
      </c>
      <c r="O329" s="46" t="str">
        <f ca="1">IF(AND($B329&gt;0,O$7&gt;0),INDEX(Výskyt[#Data],MATCH($B329,Výskyt[kód-P]),O$7),"")</f>
        <v/>
      </c>
      <c r="P329" s="46" t="str">
        <f ca="1">IF(AND($B329&gt;0,P$7&gt;0),INDEX(Výskyt[#Data],MATCH($B329,Výskyt[kód-P]),P$7),"")</f>
        <v/>
      </c>
      <c r="Q329" s="46" t="str">
        <f ca="1">IF(AND($B329&gt;0,Q$7&gt;0),INDEX(Výskyt[#Data],MATCH($B329,Výskyt[kód-P]),Q$7),"")</f>
        <v/>
      </c>
      <c r="R329" s="46" t="str">
        <f ca="1">IF(AND($B329&gt;0,R$7&gt;0),INDEX(Výskyt[#Data],MATCH($B329,Výskyt[kód-P]),R$7),"")</f>
        <v/>
      </c>
    </row>
    <row r="330" spans="1:18" ht="12.75" customHeight="1" x14ac:dyDescent="0.4">
      <c r="A330" s="51">
        <v>322</v>
      </c>
      <c r="B330" s="52" t="str">
        <f>IFERROR(INDEX(Výskyt[[poradie]:[kód-P]],MATCH(A330,Výskyt[poradie],0),2),"")</f>
        <v/>
      </c>
      <c r="C330" s="52" t="str">
        <f>IFERROR(INDEX(Cenník[[Kód]:[Názov]],MATCH($B330,Cenník[Kód]),2),"")</f>
        <v/>
      </c>
      <c r="D330" s="46" t="str">
        <f t="shared" ref="D330:D393" ca="1" si="15">IF(SUM(I330:R330)&lt;&gt;0,SUM(I330:R330),"")</f>
        <v/>
      </c>
      <c r="E330" s="53" t="str">
        <f>IFERROR(INDEX(Cenník[[KódN]:[JC]],MATCH($B330,Cenník[KódN]),2),"")</f>
        <v/>
      </c>
      <c r="F330" s="54" t="str">
        <f t="shared" ref="F330:F393" ca="1" si="16">IFERROR(D330*E330,"")</f>
        <v/>
      </c>
      <c r="G330" s="41"/>
      <c r="H330" s="58" t="str">
        <f t="shared" ref="H330:H393" si="17">IF(B330&gt;0,C330,"")</f>
        <v/>
      </c>
      <c r="I330" s="46" t="str">
        <f ca="1">IF(AND($B330&gt;0,I$7&gt;0),INDEX(Výskyt[#Data],MATCH($B330,Výskyt[kód-P]),I$7),"")</f>
        <v/>
      </c>
      <c r="J330" s="46" t="str">
        <f ca="1">IF(AND($B330&gt;0,J$7&gt;0),INDEX(Výskyt[#Data],MATCH($B330,Výskyt[kód-P]),J$7),"")</f>
        <v/>
      </c>
      <c r="K330" s="46" t="str">
        <f ca="1">IF(AND($B330&gt;0,K$7&gt;0),INDEX(Výskyt[#Data],MATCH($B330,Výskyt[kód-P]),K$7),"")</f>
        <v/>
      </c>
      <c r="L330" s="46" t="str">
        <f ca="1">IF(AND($B330&gt;0,L$7&gt;0),INDEX(Výskyt[#Data],MATCH($B330,Výskyt[kód-P]),L$7),"")</f>
        <v/>
      </c>
      <c r="M330" s="46" t="str">
        <f ca="1">IF(AND($B330&gt;0,M$7&gt;0),INDEX(Výskyt[#Data],MATCH($B330,Výskyt[kód-P]),M$7),"")</f>
        <v/>
      </c>
      <c r="N330" s="46" t="str">
        <f ca="1">IF(AND($B330&gt;0,N$7&gt;0),INDEX(Výskyt[#Data],MATCH($B330,Výskyt[kód-P]),N$7),"")</f>
        <v/>
      </c>
      <c r="O330" s="46" t="str">
        <f ca="1">IF(AND($B330&gt;0,O$7&gt;0),INDEX(Výskyt[#Data],MATCH($B330,Výskyt[kód-P]),O$7),"")</f>
        <v/>
      </c>
      <c r="P330" s="46" t="str">
        <f ca="1">IF(AND($B330&gt;0,P$7&gt;0),INDEX(Výskyt[#Data],MATCH($B330,Výskyt[kód-P]),P$7),"")</f>
        <v/>
      </c>
      <c r="Q330" s="46" t="str">
        <f ca="1">IF(AND($B330&gt;0,Q$7&gt;0),INDEX(Výskyt[#Data],MATCH($B330,Výskyt[kód-P]),Q$7),"")</f>
        <v/>
      </c>
      <c r="R330" s="46" t="str">
        <f ca="1">IF(AND($B330&gt;0,R$7&gt;0),INDEX(Výskyt[#Data],MATCH($B330,Výskyt[kód-P]),R$7),"")</f>
        <v/>
      </c>
    </row>
    <row r="331" spans="1:18" ht="12.75" customHeight="1" x14ac:dyDescent="0.4">
      <c r="A331" s="51">
        <v>323</v>
      </c>
      <c r="B331" s="52" t="str">
        <f>IFERROR(INDEX(Výskyt[[poradie]:[kód-P]],MATCH(A331,Výskyt[poradie],0),2),"")</f>
        <v/>
      </c>
      <c r="C331" s="52" t="str">
        <f>IFERROR(INDEX(Cenník[[Kód]:[Názov]],MATCH($B331,Cenník[Kód]),2),"")</f>
        <v/>
      </c>
      <c r="D331" s="46" t="str">
        <f t="shared" ca="1" si="15"/>
        <v/>
      </c>
      <c r="E331" s="53" t="str">
        <f>IFERROR(INDEX(Cenník[[KódN]:[JC]],MATCH($B331,Cenník[KódN]),2),"")</f>
        <v/>
      </c>
      <c r="F331" s="54" t="str">
        <f t="shared" ca="1" si="16"/>
        <v/>
      </c>
      <c r="G331" s="41"/>
      <c r="H331" s="58" t="str">
        <f t="shared" si="17"/>
        <v/>
      </c>
      <c r="I331" s="46" t="str">
        <f ca="1">IF(AND($B331&gt;0,I$7&gt;0),INDEX(Výskyt[#Data],MATCH($B331,Výskyt[kód-P]),I$7),"")</f>
        <v/>
      </c>
      <c r="J331" s="46" t="str">
        <f ca="1">IF(AND($B331&gt;0,J$7&gt;0),INDEX(Výskyt[#Data],MATCH($B331,Výskyt[kód-P]),J$7),"")</f>
        <v/>
      </c>
      <c r="K331" s="46" t="str">
        <f ca="1">IF(AND($B331&gt;0,K$7&gt;0),INDEX(Výskyt[#Data],MATCH($B331,Výskyt[kód-P]),K$7),"")</f>
        <v/>
      </c>
      <c r="L331" s="46" t="str">
        <f ca="1">IF(AND($B331&gt;0,L$7&gt;0),INDEX(Výskyt[#Data],MATCH($B331,Výskyt[kód-P]),L$7),"")</f>
        <v/>
      </c>
      <c r="M331" s="46" t="str">
        <f ca="1">IF(AND($B331&gt;0,M$7&gt;0),INDEX(Výskyt[#Data],MATCH($B331,Výskyt[kód-P]),M$7),"")</f>
        <v/>
      </c>
      <c r="N331" s="46" t="str">
        <f ca="1">IF(AND($B331&gt;0,N$7&gt;0),INDEX(Výskyt[#Data],MATCH($B331,Výskyt[kód-P]),N$7),"")</f>
        <v/>
      </c>
      <c r="O331" s="46" t="str">
        <f ca="1">IF(AND($B331&gt;0,O$7&gt;0),INDEX(Výskyt[#Data],MATCH($B331,Výskyt[kód-P]),O$7),"")</f>
        <v/>
      </c>
      <c r="P331" s="46" t="str">
        <f ca="1">IF(AND($B331&gt;0,P$7&gt;0),INDEX(Výskyt[#Data],MATCH($B331,Výskyt[kód-P]),P$7),"")</f>
        <v/>
      </c>
      <c r="Q331" s="46" t="str">
        <f ca="1">IF(AND($B331&gt;0,Q$7&gt;0),INDEX(Výskyt[#Data],MATCH($B331,Výskyt[kód-P]),Q$7),"")</f>
        <v/>
      </c>
      <c r="R331" s="46" t="str">
        <f ca="1">IF(AND($B331&gt;0,R$7&gt;0),INDEX(Výskyt[#Data],MATCH($B331,Výskyt[kód-P]),R$7),"")</f>
        <v/>
      </c>
    </row>
    <row r="332" spans="1:18" ht="12.75" customHeight="1" x14ac:dyDescent="0.4">
      <c r="A332" s="51">
        <v>324</v>
      </c>
      <c r="B332" s="52" t="str">
        <f>IFERROR(INDEX(Výskyt[[poradie]:[kód-P]],MATCH(A332,Výskyt[poradie],0),2),"")</f>
        <v/>
      </c>
      <c r="C332" s="52" t="str">
        <f>IFERROR(INDEX(Cenník[[Kód]:[Názov]],MATCH($B332,Cenník[Kód]),2),"")</f>
        <v/>
      </c>
      <c r="D332" s="46" t="str">
        <f t="shared" ca="1" si="15"/>
        <v/>
      </c>
      <c r="E332" s="53" t="str">
        <f>IFERROR(INDEX(Cenník[[KódN]:[JC]],MATCH($B332,Cenník[KódN]),2),"")</f>
        <v/>
      </c>
      <c r="F332" s="54" t="str">
        <f t="shared" ca="1" si="16"/>
        <v/>
      </c>
      <c r="G332" s="41"/>
      <c r="H332" s="58" t="str">
        <f t="shared" si="17"/>
        <v/>
      </c>
      <c r="I332" s="46" t="str">
        <f ca="1">IF(AND($B332&gt;0,I$7&gt;0),INDEX(Výskyt[#Data],MATCH($B332,Výskyt[kód-P]),I$7),"")</f>
        <v/>
      </c>
      <c r="J332" s="46" t="str">
        <f ca="1">IF(AND($B332&gt;0,J$7&gt;0),INDEX(Výskyt[#Data],MATCH($B332,Výskyt[kód-P]),J$7),"")</f>
        <v/>
      </c>
      <c r="K332" s="46" t="str">
        <f ca="1">IF(AND($B332&gt;0,K$7&gt;0),INDEX(Výskyt[#Data],MATCH($B332,Výskyt[kód-P]),K$7),"")</f>
        <v/>
      </c>
      <c r="L332" s="46" t="str">
        <f ca="1">IF(AND($B332&gt;0,L$7&gt;0),INDEX(Výskyt[#Data],MATCH($B332,Výskyt[kód-P]),L$7),"")</f>
        <v/>
      </c>
      <c r="M332" s="46" t="str">
        <f ca="1">IF(AND($B332&gt;0,M$7&gt;0),INDEX(Výskyt[#Data],MATCH($B332,Výskyt[kód-P]),M$7),"")</f>
        <v/>
      </c>
      <c r="N332" s="46" t="str">
        <f ca="1">IF(AND($B332&gt;0,N$7&gt;0),INDEX(Výskyt[#Data],MATCH($B332,Výskyt[kód-P]),N$7),"")</f>
        <v/>
      </c>
      <c r="O332" s="46" t="str">
        <f ca="1">IF(AND($B332&gt;0,O$7&gt;0),INDEX(Výskyt[#Data],MATCH($B332,Výskyt[kód-P]),O$7),"")</f>
        <v/>
      </c>
      <c r="P332" s="46" t="str">
        <f ca="1">IF(AND($B332&gt;0,P$7&gt;0),INDEX(Výskyt[#Data],MATCH($B332,Výskyt[kód-P]),P$7),"")</f>
        <v/>
      </c>
      <c r="Q332" s="46" t="str">
        <f ca="1">IF(AND($B332&gt;0,Q$7&gt;0),INDEX(Výskyt[#Data],MATCH($B332,Výskyt[kód-P]),Q$7),"")</f>
        <v/>
      </c>
      <c r="R332" s="46" t="str">
        <f ca="1">IF(AND($B332&gt;0,R$7&gt;0),INDEX(Výskyt[#Data],MATCH($B332,Výskyt[kód-P]),R$7),"")</f>
        <v/>
      </c>
    </row>
    <row r="333" spans="1:18" ht="12.75" customHeight="1" x14ac:dyDescent="0.4">
      <c r="A333" s="51">
        <v>325</v>
      </c>
      <c r="B333" s="52" t="str">
        <f>IFERROR(INDEX(Výskyt[[poradie]:[kód-P]],MATCH(A333,Výskyt[poradie],0),2),"")</f>
        <v/>
      </c>
      <c r="C333" s="52" t="str">
        <f>IFERROR(INDEX(Cenník[[Kód]:[Názov]],MATCH($B333,Cenník[Kód]),2),"")</f>
        <v/>
      </c>
      <c r="D333" s="46" t="str">
        <f t="shared" ca="1" si="15"/>
        <v/>
      </c>
      <c r="E333" s="53" t="str">
        <f>IFERROR(INDEX(Cenník[[KódN]:[JC]],MATCH($B333,Cenník[KódN]),2),"")</f>
        <v/>
      </c>
      <c r="F333" s="54" t="str">
        <f t="shared" ca="1" si="16"/>
        <v/>
      </c>
      <c r="G333" s="41"/>
      <c r="H333" s="58" t="str">
        <f t="shared" si="17"/>
        <v/>
      </c>
      <c r="I333" s="46" t="str">
        <f ca="1">IF(AND($B333&gt;0,I$7&gt;0),INDEX(Výskyt[#Data],MATCH($B333,Výskyt[kód-P]),I$7),"")</f>
        <v/>
      </c>
      <c r="J333" s="46" t="str">
        <f ca="1">IF(AND($B333&gt;0,J$7&gt;0),INDEX(Výskyt[#Data],MATCH($B333,Výskyt[kód-P]),J$7),"")</f>
        <v/>
      </c>
      <c r="K333" s="46" t="str">
        <f ca="1">IF(AND($B333&gt;0,K$7&gt;0),INDEX(Výskyt[#Data],MATCH($B333,Výskyt[kód-P]),K$7),"")</f>
        <v/>
      </c>
      <c r="L333" s="46" t="str">
        <f ca="1">IF(AND($B333&gt;0,L$7&gt;0),INDEX(Výskyt[#Data],MATCH($B333,Výskyt[kód-P]),L$7),"")</f>
        <v/>
      </c>
      <c r="M333" s="46" t="str">
        <f ca="1">IF(AND($B333&gt;0,M$7&gt;0),INDEX(Výskyt[#Data],MATCH($B333,Výskyt[kód-P]),M$7),"")</f>
        <v/>
      </c>
      <c r="N333" s="46" t="str">
        <f ca="1">IF(AND($B333&gt;0,N$7&gt;0),INDEX(Výskyt[#Data],MATCH($B333,Výskyt[kód-P]),N$7),"")</f>
        <v/>
      </c>
      <c r="O333" s="46" t="str">
        <f ca="1">IF(AND($B333&gt;0,O$7&gt;0),INDEX(Výskyt[#Data],MATCH($B333,Výskyt[kód-P]),O$7),"")</f>
        <v/>
      </c>
      <c r="P333" s="46" t="str">
        <f ca="1">IF(AND($B333&gt;0,P$7&gt;0),INDEX(Výskyt[#Data],MATCH($B333,Výskyt[kód-P]),P$7),"")</f>
        <v/>
      </c>
      <c r="Q333" s="46" t="str">
        <f ca="1">IF(AND($B333&gt;0,Q$7&gt;0),INDEX(Výskyt[#Data],MATCH($B333,Výskyt[kód-P]),Q$7),"")</f>
        <v/>
      </c>
      <c r="R333" s="46" t="str">
        <f ca="1">IF(AND($B333&gt;0,R$7&gt;0),INDEX(Výskyt[#Data],MATCH($B333,Výskyt[kód-P]),R$7),"")</f>
        <v/>
      </c>
    </row>
    <row r="334" spans="1:18" ht="12.75" customHeight="1" x14ac:dyDescent="0.4">
      <c r="A334" s="51">
        <v>326</v>
      </c>
      <c r="B334" s="52" t="str">
        <f>IFERROR(INDEX(Výskyt[[poradie]:[kód-P]],MATCH(A334,Výskyt[poradie],0),2),"")</f>
        <v/>
      </c>
      <c r="C334" s="52" t="str">
        <f>IFERROR(INDEX(Cenník[[Kód]:[Názov]],MATCH($B334,Cenník[Kód]),2),"")</f>
        <v/>
      </c>
      <c r="D334" s="46" t="str">
        <f t="shared" ca="1" si="15"/>
        <v/>
      </c>
      <c r="E334" s="53" t="str">
        <f>IFERROR(INDEX(Cenník[[KódN]:[JC]],MATCH($B334,Cenník[KódN]),2),"")</f>
        <v/>
      </c>
      <c r="F334" s="54" t="str">
        <f t="shared" ca="1" si="16"/>
        <v/>
      </c>
      <c r="G334" s="41"/>
      <c r="H334" s="58" t="str">
        <f t="shared" si="17"/>
        <v/>
      </c>
      <c r="I334" s="46" t="str">
        <f ca="1">IF(AND($B334&gt;0,I$7&gt;0),INDEX(Výskyt[#Data],MATCH($B334,Výskyt[kód-P]),I$7),"")</f>
        <v/>
      </c>
      <c r="J334" s="46" t="str">
        <f ca="1">IF(AND($B334&gt;0,J$7&gt;0),INDEX(Výskyt[#Data],MATCH($B334,Výskyt[kód-P]),J$7),"")</f>
        <v/>
      </c>
      <c r="K334" s="46" t="str">
        <f ca="1">IF(AND($B334&gt;0,K$7&gt;0),INDEX(Výskyt[#Data],MATCH($B334,Výskyt[kód-P]),K$7),"")</f>
        <v/>
      </c>
      <c r="L334" s="46" t="str">
        <f ca="1">IF(AND($B334&gt;0,L$7&gt;0),INDEX(Výskyt[#Data],MATCH($B334,Výskyt[kód-P]),L$7),"")</f>
        <v/>
      </c>
      <c r="M334" s="46" t="str">
        <f ca="1">IF(AND($B334&gt;0,M$7&gt;0),INDEX(Výskyt[#Data],MATCH($B334,Výskyt[kód-P]),M$7),"")</f>
        <v/>
      </c>
      <c r="N334" s="46" t="str">
        <f ca="1">IF(AND($B334&gt;0,N$7&gt;0),INDEX(Výskyt[#Data],MATCH($B334,Výskyt[kód-P]),N$7),"")</f>
        <v/>
      </c>
      <c r="O334" s="46" t="str">
        <f ca="1">IF(AND($B334&gt;0,O$7&gt;0),INDEX(Výskyt[#Data],MATCH($B334,Výskyt[kód-P]),O$7),"")</f>
        <v/>
      </c>
      <c r="P334" s="46" t="str">
        <f ca="1">IF(AND($B334&gt;0,P$7&gt;0),INDEX(Výskyt[#Data],MATCH($B334,Výskyt[kód-P]),P$7),"")</f>
        <v/>
      </c>
      <c r="Q334" s="46" t="str">
        <f ca="1">IF(AND($B334&gt;0,Q$7&gt;0),INDEX(Výskyt[#Data],MATCH($B334,Výskyt[kód-P]),Q$7),"")</f>
        <v/>
      </c>
      <c r="R334" s="46" t="str">
        <f ca="1">IF(AND($B334&gt;0,R$7&gt;0),INDEX(Výskyt[#Data],MATCH($B334,Výskyt[kód-P]),R$7),"")</f>
        <v/>
      </c>
    </row>
    <row r="335" spans="1:18" ht="12.75" customHeight="1" x14ac:dyDescent="0.4">
      <c r="A335" s="51">
        <v>327</v>
      </c>
      <c r="B335" s="52" t="str">
        <f>IFERROR(INDEX(Výskyt[[poradie]:[kód-P]],MATCH(A335,Výskyt[poradie],0),2),"")</f>
        <v/>
      </c>
      <c r="C335" s="52" t="str">
        <f>IFERROR(INDEX(Cenník[[Kód]:[Názov]],MATCH($B335,Cenník[Kód]),2),"")</f>
        <v/>
      </c>
      <c r="D335" s="46" t="str">
        <f t="shared" ca="1" si="15"/>
        <v/>
      </c>
      <c r="E335" s="53" t="str">
        <f>IFERROR(INDEX(Cenník[[KódN]:[JC]],MATCH($B335,Cenník[KódN]),2),"")</f>
        <v/>
      </c>
      <c r="F335" s="54" t="str">
        <f t="shared" ca="1" si="16"/>
        <v/>
      </c>
      <c r="G335" s="41"/>
      <c r="H335" s="58" t="str">
        <f t="shared" si="17"/>
        <v/>
      </c>
      <c r="I335" s="46" t="str">
        <f ca="1">IF(AND($B335&gt;0,I$7&gt;0),INDEX(Výskyt[#Data],MATCH($B335,Výskyt[kód-P]),I$7),"")</f>
        <v/>
      </c>
      <c r="J335" s="46" t="str">
        <f ca="1">IF(AND($B335&gt;0,J$7&gt;0),INDEX(Výskyt[#Data],MATCH($B335,Výskyt[kód-P]),J$7),"")</f>
        <v/>
      </c>
      <c r="K335" s="46" t="str">
        <f ca="1">IF(AND($B335&gt;0,K$7&gt;0),INDEX(Výskyt[#Data],MATCH($B335,Výskyt[kód-P]),K$7),"")</f>
        <v/>
      </c>
      <c r="L335" s="46" t="str">
        <f ca="1">IF(AND($B335&gt;0,L$7&gt;0),INDEX(Výskyt[#Data],MATCH($B335,Výskyt[kód-P]),L$7),"")</f>
        <v/>
      </c>
      <c r="M335" s="46" t="str">
        <f ca="1">IF(AND($B335&gt;0,M$7&gt;0),INDEX(Výskyt[#Data],MATCH($B335,Výskyt[kód-P]),M$7),"")</f>
        <v/>
      </c>
      <c r="N335" s="46" t="str">
        <f ca="1">IF(AND($B335&gt;0,N$7&gt;0),INDEX(Výskyt[#Data],MATCH($B335,Výskyt[kód-P]),N$7),"")</f>
        <v/>
      </c>
      <c r="O335" s="46" t="str">
        <f ca="1">IF(AND($B335&gt;0,O$7&gt;0),INDEX(Výskyt[#Data],MATCH($B335,Výskyt[kód-P]),O$7),"")</f>
        <v/>
      </c>
      <c r="P335" s="46" t="str">
        <f ca="1">IF(AND($B335&gt;0,P$7&gt;0),INDEX(Výskyt[#Data],MATCH($B335,Výskyt[kód-P]),P$7),"")</f>
        <v/>
      </c>
      <c r="Q335" s="46" t="str">
        <f ca="1">IF(AND($B335&gt;0,Q$7&gt;0),INDEX(Výskyt[#Data],MATCH($B335,Výskyt[kód-P]),Q$7),"")</f>
        <v/>
      </c>
      <c r="R335" s="46" t="str">
        <f ca="1">IF(AND($B335&gt;0,R$7&gt;0),INDEX(Výskyt[#Data],MATCH($B335,Výskyt[kód-P]),R$7),"")</f>
        <v/>
      </c>
    </row>
    <row r="336" spans="1:18" ht="12.75" customHeight="1" x14ac:dyDescent="0.4">
      <c r="A336" s="51">
        <v>328</v>
      </c>
      <c r="B336" s="52" t="str">
        <f>IFERROR(INDEX(Výskyt[[poradie]:[kód-P]],MATCH(A336,Výskyt[poradie],0),2),"")</f>
        <v/>
      </c>
      <c r="C336" s="52" t="str">
        <f>IFERROR(INDEX(Cenník[[Kód]:[Názov]],MATCH($B336,Cenník[Kód]),2),"")</f>
        <v/>
      </c>
      <c r="D336" s="46" t="str">
        <f t="shared" ca="1" si="15"/>
        <v/>
      </c>
      <c r="E336" s="53" t="str">
        <f>IFERROR(INDEX(Cenník[[KódN]:[JC]],MATCH($B336,Cenník[KódN]),2),"")</f>
        <v/>
      </c>
      <c r="F336" s="54" t="str">
        <f t="shared" ca="1" si="16"/>
        <v/>
      </c>
      <c r="G336" s="41"/>
      <c r="H336" s="58" t="str">
        <f t="shared" si="17"/>
        <v/>
      </c>
      <c r="I336" s="46" t="str">
        <f ca="1">IF(AND($B336&gt;0,I$7&gt;0),INDEX(Výskyt[#Data],MATCH($B336,Výskyt[kód-P]),I$7),"")</f>
        <v/>
      </c>
      <c r="J336" s="46" t="str">
        <f ca="1">IF(AND($B336&gt;0,J$7&gt;0),INDEX(Výskyt[#Data],MATCH($B336,Výskyt[kód-P]),J$7),"")</f>
        <v/>
      </c>
      <c r="K336" s="46" t="str">
        <f ca="1">IF(AND($B336&gt;0,K$7&gt;0),INDEX(Výskyt[#Data],MATCH($B336,Výskyt[kód-P]),K$7),"")</f>
        <v/>
      </c>
      <c r="L336" s="46" t="str">
        <f ca="1">IF(AND($B336&gt;0,L$7&gt;0),INDEX(Výskyt[#Data],MATCH($B336,Výskyt[kód-P]),L$7),"")</f>
        <v/>
      </c>
      <c r="M336" s="46" t="str">
        <f ca="1">IF(AND($B336&gt;0,M$7&gt;0),INDEX(Výskyt[#Data],MATCH($B336,Výskyt[kód-P]),M$7),"")</f>
        <v/>
      </c>
      <c r="N336" s="46" t="str">
        <f ca="1">IF(AND($B336&gt;0,N$7&gt;0),INDEX(Výskyt[#Data],MATCH($B336,Výskyt[kód-P]),N$7),"")</f>
        <v/>
      </c>
      <c r="O336" s="46" t="str">
        <f ca="1">IF(AND($B336&gt;0,O$7&gt;0),INDEX(Výskyt[#Data],MATCH($B336,Výskyt[kód-P]),O$7),"")</f>
        <v/>
      </c>
      <c r="P336" s="46" t="str">
        <f ca="1">IF(AND($B336&gt;0,P$7&gt;0),INDEX(Výskyt[#Data],MATCH($B336,Výskyt[kód-P]),P$7),"")</f>
        <v/>
      </c>
      <c r="Q336" s="46" t="str">
        <f ca="1">IF(AND($B336&gt;0,Q$7&gt;0),INDEX(Výskyt[#Data],MATCH($B336,Výskyt[kód-P]),Q$7),"")</f>
        <v/>
      </c>
      <c r="R336" s="46" t="str">
        <f ca="1">IF(AND($B336&gt;0,R$7&gt;0),INDEX(Výskyt[#Data],MATCH($B336,Výskyt[kód-P]),R$7),"")</f>
        <v/>
      </c>
    </row>
    <row r="337" spans="1:18" ht="12.75" customHeight="1" x14ac:dyDescent="0.4">
      <c r="A337" s="51">
        <v>329</v>
      </c>
      <c r="B337" s="52" t="str">
        <f>IFERROR(INDEX(Výskyt[[poradie]:[kód-P]],MATCH(A337,Výskyt[poradie],0),2),"")</f>
        <v/>
      </c>
      <c r="C337" s="52" t="str">
        <f>IFERROR(INDEX(Cenník[[Kód]:[Názov]],MATCH($B337,Cenník[Kód]),2),"")</f>
        <v/>
      </c>
      <c r="D337" s="46" t="str">
        <f t="shared" ca="1" si="15"/>
        <v/>
      </c>
      <c r="E337" s="53" t="str">
        <f>IFERROR(INDEX(Cenník[[KódN]:[JC]],MATCH($B337,Cenník[KódN]),2),"")</f>
        <v/>
      </c>
      <c r="F337" s="54" t="str">
        <f t="shared" ca="1" si="16"/>
        <v/>
      </c>
      <c r="G337" s="41"/>
      <c r="H337" s="58" t="str">
        <f t="shared" si="17"/>
        <v/>
      </c>
      <c r="I337" s="46" t="str">
        <f ca="1">IF(AND($B337&gt;0,I$7&gt;0),INDEX(Výskyt[#Data],MATCH($B337,Výskyt[kód-P]),I$7),"")</f>
        <v/>
      </c>
      <c r="J337" s="46" t="str">
        <f ca="1">IF(AND($B337&gt;0,J$7&gt;0),INDEX(Výskyt[#Data],MATCH($B337,Výskyt[kód-P]),J$7),"")</f>
        <v/>
      </c>
      <c r="K337" s="46" t="str">
        <f ca="1">IF(AND($B337&gt;0,K$7&gt;0),INDEX(Výskyt[#Data],MATCH($B337,Výskyt[kód-P]),K$7),"")</f>
        <v/>
      </c>
      <c r="L337" s="46" t="str">
        <f ca="1">IF(AND($B337&gt;0,L$7&gt;0),INDEX(Výskyt[#Data],MATCH($B337,Výskyt[kód-P]),L$7),"")</f>
        <v/>
      </c>
      <c r="M337" s="46" t="str">
        <f ca="1">IF(AND($B337&gt;0,M$7&gt;0),INDEX(Výskyt[#Data],MATCH($B337,Výskyt[kód-P]),M$7),"")</f>
        <v/>
      </c>
      <c r="N337" s="46" t="str">
        <f ca="1">IF(AND($B337&gt;0,N$7&gt;0),INDEX(Výskyt[#Data],MATCH($B337,Výskyt[kód-P]),N$7),"")</f>
        <v/>
      </c>
      <c r="O337" s="46" t="str">
        <f ca="1">IF(AND($B337&gt;0,O$7&gt;0),INDEX(Výskyt[#Data],MATCH($B337,Výskyt[kód-P]),O$7),"")</f>
        <v/>
      </c>
      <c r="P337" s="46" t="str">
        <f ca="1">IF(AND($B337&gt;0,P$7&gt;0),INDEX(Výskyt[#Data],MATCH($B337,Výskyt[kód-P]),P$7),"")</f>
        <v/>
      </c>
      <c r="Q337" s="46" t="str">
        <f ca="1">IF(AND($B337&gt;0,Q$7&gt;0),INDEX(Výskyt[#Data],MATCH($B337,Výskyt[kód-P]),Q$7),"")</f>
        <v/>
      </c>
      <c r="R337" s="46" t="str">
        <f ca="1">IF(AND($B337&gt;0,R$7&gt;0),INDEX(Výskyt[#Data],MATCH($B337,Výskyt[kód-P]),R$7),"")</f>
        <v/>
      </c>
    </row>
    <row r="338" spans="1:18" ht="12.75" customHeight="1" x14ac:dyDescent="0.4">
      <c r="A338" s="51">
        <v>330</v>
      </c>
      <c r="B338" s="52" t="str">
        <f>IFERROR(INDEX(Výskyt[[poradie]:[kód-P]],MATCH(A338,Výskyt[poradie],0),2),"")</f>
        <v/>
      </c>
      <c r="C338" s="52" t="str">
        <f>IFERROR(INDEX(Cenník[[Kód]:[Názov]],MATCH($B338,Cenník[Kód]),2),"")</f>
        <v/>
      </c>
      <c r="D338" s="46" t="str">
        <f t="shared" ca="1" si="15"/>
        <v/>
      </c>
      <c r="E338" s="53" t="str">
        <f>IFERROR(INDEX(Cenník[[KódN]:[JC]],MATCH($B338,Cenník[KódN]),2),"")</f>
        <v/>
      </c>
      <c r="F338" s="54" t="str">
        <f t="shared" ca="1" si="16"/>
        <v/>
      </c>
      <c r="G338" s="41"/>
      <c r="H338" s="58" t="str">
        <f t="shared" si="17"/>
        <v/>
      </c>
      <c r="I338" s="46" t="str">
        <f ca="1">IF(AND($B338&gt;0,I$7&gt;0),INDEX(Výskyt[#Data],MATCH($B338,Výskyt[kód-P]),I$7),"")</f>
        <v/>
      </c>
      <c r="J338" s="46" t="str">
        <f ca="1">IF(AND($B338&gt;0,J$7&gt;0),INDEX(Výskyt[#Data],MATCH($B338,Výskyt[kód-P]),J$7),"")</f>
        <v/>
      </c>
      <c r="K338" s="46" t="str">
        <f ca="1">IF(AND($B338&gt;0,K$7&gt;0),INDEX(Výskyt[#Data],MATCH($B338,Výskyt[kód-P]),K$7),"")</f>
        <v/>
      </c>
      <c r="L338" s="46" t="str">
        <f ca="1">IF(AND($B338&gt;0,L$7&gt;0),INDEX(Výskyt[#Data],MATCH($B338,Výskyt[kód-P]),L$7),"")</f>
        <v/>
      </c>
      <c r="M338" s="46" t="str">
        <f ca="1">IF(AND($B338&gt;0,M$7&gt;0),INDEX(Výskyt[#Data],MATCH($B338,Výskyt[kód-P]),M$7),"")</f>
        <v/>
      </c>
      <c r="N338" s="46" t="str">
        <f ca="1">IF(AND($B338&gt;0,N$7&gt;0),INDEX(Výskyt[#Data],MATCH($B338,Výskyt[kód-P]),N$7),"")</f>
        <v/>
      </c>
      <c r="O338" s="46" t="str">
        <f ca="1">IF(AND($B338&gt;0,O$7&gt;0),INDEX(Výskyt[#Data],MATCH($B338,Výskyt[kód-P]),O$7),"")</f>
        <v/>
      </c>
      <c r="P338" s="46" t="str">
        <f ca="1">IF(AND($B338&gt;0,P$7&gt;0),INDEX(Výskyt[#Data],MATCH($B338,Výskyt[kód-P]),P$7),"")</f>
        <v/>
      </c>
      <c r="Q338" s="46" t="str">
        <f ca="1">IF(AND($B338&gt;0,Q$7&gt;0),INDEX(Výskyt[#Data],MATCH($B338,Výskyt[kód-P]),Q$7),"")</f>
        <v/>
      </c>
      <c r="R338" s="46" t="str">
        <f ca="1">IF(AND($B338&gt;0,R$7&gt;0),INDEX(Výskyt[#Data],MATCH($B338,Výskyt[kód-P]),R$7),"")</f>
        <v/>
      </c>
    </row>
    <row r="339" spans="1:18" ht="12.75" customHeight="1" x14ac:dyDescent="0.4">
      <c r="A339" s="51">
        <v>331</v>
      </c>
      <c r="B339" s="52" t="str">
        <f>IFERROR(INDEX(Výskyt[[poradie]:[kód-P]],MATCH(A339,Výskyt[poradie],0),2),"")</f>
        <v/>
      </c>
      <c r="C339" s="52" t="str">
        <f>IFERROR(INDEX(Cenník[[Kód]:[Názov]],MATCH($B339,Cenník[Kód]),2),"")</f>
        <v/>
      </c>
      <c r="D339" s="46" t="str">
        <f t="shared" ca="1" si="15"/>
        <v/>
      </c>
      <c r="E339" s="53" t="str">
        <f>IFERROR(INDEX(Cenník[[KódN]:[JC]],MATCH($B339,Cenník[KódN]),2),"")</f>
        <v/>
      </c>
      <c r="F339" s="54" t="str">
        <f t="shared" ca="1" si="16"/>
        <v/>
      </c>
      <c r="G339" s="41"/>
      <c r="H339" s="58" t="str">
        <f t="shared" si="17"/>
        <v/>
      </c>
      <c r="I339" s="46" t="str">
        <f ca="1">IF(AND($B339&gt;0,I$7&gt;0),INDEX(Výskyt[#Data],MATCH($B339,Výskyt[kód-P]),I$7),"")</f>
        <v/>
      </c>
      <c r="J339" s="46" t="str">
        <f ca="1">IF(AND($B339&gt;0,J$7&gt;0),INDEX(Výskyt[#Data],MATCH($B339,Výskyt[kód-P]),J$7),"")</f>
        <v/>
      </c>
      <c r="K339" s="46" t="str">
        <f ca="1">IF(AND($B339&gt;0,K$7&gt;0),INDEX(Výskyt[#Data],MATCH($B339,Výskyt[kód-P]),K$7),"")</f>
        <v/>
      </c>
      <c r="L339" s="46" t="str">
        <f ca="1">IF(AND($B339&gt;0,L$7&gt;0),INDEX(Výskyt[#Data],MATCH($B339,Výskyt[kód-P]),L$7),"")</f>
        <v/>
      </c>
      <c r="M339" s="46" t="str">
        <f ca="1">IF(AND($B339&gt;0,M$7&gt;0),INDEX(Výskyt[#Data],MATCH($B339,Výskyt[kód-P]),M$7),"")</f>
        <v/>
      </c>
      <c r="N339" s="46" t="str">
        <f ca="1">IF(AND($B339&gt;0,N$7&gt;0),INDEX(Výskyt[#Data],MATCH($B339,Výskyt[kód-P]),N$7),"")</f>
        <v/>
      </c>
      <c r="O339" s="46" t="str">
        <f ca="1">IF(AND($B339&gt;0,O$7&gt;0),INDEX(Výskyt[#Data],MATCH($B339,Výskyt[kód-P]),O$7),"")</f>
        <v/>
      </c>
      <c r="P339" s="46" t="str">
        <f ca="1">IF(AND($B339&gt;0,P$7&gt;0),INDEX(Výskyt[#Data],MATCH($B339,Výskyt[kód-P]),P$7),"")</f>
        <v/>
      </c>
      <c r="Q339" s="46" t="str">
        <f ca="1">IF(AND($B339&gt;0,Q$7&gt;0),INDEX(Výskyt[#Data],MATCH($B339,Výskyt[kód-P]),Q$7),"")</f>
        <v/>
      </c>
      <c r="R339" s="46" t="str">
        <f ca="1">IF(AND($B339&gt;0,R$7&gt;0),INDEX(Výskyt[#Data],MATCH($B339,Výskyt[kód-P]),R$7),"")</f>
        <v/>
      </c>
    </row>
    <row r="340" spans="1:18" ht="12.75" customHeight="1" x14ac:dyDescent="0.4">
      <c r="A340" s="51">
        <v>332</v>
      </c>
      <c r="B340" s="52" t="str">
        <f>IFERROR(INDEX(Výskyt[[poradie]:[kód-P]],MATCH(A340,Výskyt[poradie],0),2),"")</f>
        <v/>
      </c>
      <c r="C340" s="52" t="str">
        <f>IFERROR(INDEX(Cenník[[Kód]:[Názov]],MATCH($B340,Cenník[Kód]),2),"")</f>
        <v/>
      </c>
      <c r="D340" s="46" t="str">
        <f t="shared" ca="1" si="15"/>
        <v/>
      </c>
      <c r="E340" s="53" t="str">
        <f>IFERROR(INDEX(Cenník[[KódN]:[JC]],MATCH($B340,Cenník[KódN]),2),"")</f>
        <v/>
      </c>
      <c r="F340" s="54" t="str">
        <f t="shared" ca="1" si="16"/>
        <v/>
      </c>
      <c r="G340" s="41"/>
      <c r="H340" s="58" t="str">
        <f t="shared" si="17"/>
        <v/>
      </c>
      <c r="I340" s="46" t="str">
        <f ca="1">IF(AND($B340&gt;0,I$7&gt;0),INDEX(Výskyt[#Data],MATCH($B340,Výskyt[kód-P]),I$7),"")</f>
        <v/>
      </c>
      <c r="J340" s="46" t="str">
        <f ca="1">IF(AND($B340&gt;0,J$7&gt;0),INDEX(Výskyt[#Data],MATCH($B340,Výskyt[kód-P]),J$7),"")</f>
        <v/>
      </c>
      <c r="K340" s="46" t="str">
        <f ca="1">IF(AND($B340&gt;0,K$7&gt;0),INDEX(Výskyt[#Data],MATCH($B340,Výskyt[kód-P]),K$7),"")</f>
        <v/>
      </c>
      <c r="L340" s="46" t="str">
        <f ca="1">IF(AND($B340&gt;0,L$7&gt;0),INDEX(Výskyt[#Data],MATCH($B340,Výskyt[kód-P]),L$7),"")</f>
        <v/>
      </c>
      <c r="M340" s="46" t="str">
        <f ca="1">IF(AND($B340&gt;0,M$7&gt;0),INDEX(Výskyt[#Data],MATCH($B340,Výskyt[kód-P]),M$7),"")</f>
        <v/>
      </c>
      <c r="N340" s="46" t="str">
        <f ca="1">IF(AND($B340&gt;0,N$7&gt;0),INDEX(Výskyt[#Data],MATCH($B340,Výskyt[kód-P]),N$7),"")</f>
        <v/>
      </c>
      <c r="O340" s="46" t="str">
        <f ca="1">IF(AND($B340&gt;0,O$7&gt;0),INDEX(Výskyt[#Data],MATCH($B340,Výskyt[kód-P]),O$7),"")</f>
        <v/>
      </c>
      <c r="P340" s="46" t="str">
        <f ca="1">IF(AND($B340&gt;0,P$7&gt;0),INDEX(Výskyt[#Data],MATCH($B340,Výskyt[kód-P]),P$7),"")</f>
        <v/>
      </c>
      <c r="Q340" s="46" t="str">
        <f ca="1">IF(AND($B340&gt;0,Q$7&gt;0),INDEX(Výskyt[#Data],MATCH($B340,Výskyt[kód-P]),Q$7),"")</f>
        <v/>
      </c>
      <c r="R340" s="46" t="str">
        <f ca="1">IF(AND($B340&gt;0,R$7&gt;0),INDEX(Výskyt[#Data],MATCH($B340,Výskyt[kód-P]),R$7),"")</f>
        <v/>
      </c>
    </row>
    <row r="341" spans="1:18" ht="12.75" customHeight="1" x14ac:dyDescent="0.4">
      <c r="A341" s="51">
        <v>333</v>
      </c>
      <c r="B341" s="52" t="str">
        <f>IFERROR(INDEX(Výskyt[[poradie]:[kód-P]],MATCH(A341,Výskyt[poradie],0),2),"")</f>
        <v/>
      </c>
      <c r="C341" s="52" t="str">
        <f>IFERROR(INDEX(Cenník[[Kód]:[Názov]],MATCH($B341,Cenník[Kód]),2),"")</f>
        <v/>
      </c>
      <c r="D341" s="46" t="str">
        <f t="shared" ca="1" si="15"/>
        <v/>
      </c>
      <c r="E341" s="53" t="str">
        <f>IFERROR(INDEX(Cenník[[KódN]:[JC]],MATCH($B341,Cenník[KódN]),2),"")</f>
        <v/>
      </c>
      <c r="F341" s="54" t="str">
        <f t="shared" ca="1" si="16"/>
        <v/>
      </c>
      <c r="G341" s="41"/>
      <c r="H341" s="58" t="str">
        <f t="shared" si="17"/>
        <v/>
      </c>
      <c r="I341" s="46" t="str">
        <f ca="1">IF(AND($B341&gt;0,I$7&gt;0),INDEX(Výskyt[#Data],MATCH($B341,Výskyt[kód-P]),I$7),"")</f>
        <v/>
      </c>
      <c r="J341" s="46" t="str">
        <f ca="1">IF(AND($B341&gt;0,J$7&gt;0),INDEX(Výskyt[#Data],MATCH($B341,Výskyt[kód-P]),J$7),"")</f>
        <v/>
      </c>
      <c r="K341" s="46" t="str">
        <f ca="1">IF(AND($B341&gt;0,K$7&gt;0),INDEX(Výskyt[#Data],MATCH($B341,Výskyt[kód-P]),K$7),"")</f>
        <v/>
      </c>
      <c r="L341" s="46" t="str">
        <f ca="1">IF(AND($B341&gt;0,L$7&gt;0),INDEX(Výskyt[#Data],MATCH($B341,Výskyt[kód-P]),L$7),"")</f>
        <v/>
      </c>
      <c r="M341" s="46" t="str">
        <f ca="1">IF(AND($B341&gt;0,M$7&gt;0),INDEX(Výskyt[#Data],MATCH($B341,Výskyt[kód-P]),M$7),"")</f>
        <v/>
      </c>
      <c r="N341" s="46" t="str">
        <f ca="1">IF(AND($B341&gt;0,N$7&gt;0),INDEX(Výskyt[#Data],MATCH($B341,Výskyt[kód-P]),N$7),"")</f>
        <v/>
      </c>
      <c r="O341" s="46" t="str">
        <f ca="1">IF(AND($B341&gt;0,O$7&gt;0),INDEX(Výskyt[#Data],MATCH($B341,Výskyt[kód-P]),O$7),"")</f>
        <v/>
      </c>
      <c r="P341" s="46" t="str">
        <f ca="1">IF(AND($B341&gt;0,P$7&gt;0),INDEX(Výskyt[#Data],MATCH($B341,Výskyt[kód-P]),P$7),"")</f>
        <v/>
      </c>
      <c r="Q341" s="46" t="str">
        <f ca="1">IF(AND($B341&gt;0,Q$7&gt;0),INDEX(Výskyt[#Data],MATCH($B341,Výskyt[kód-P]),Q$7),"")</f>
        <v/>
      </c>
      <c r="R341" s="46" t="str">
        <f ca="1">IF(AND($B341&gt;0,R$7&gt;0),INDEX(Výskyt[#Data],MATCH($B341,Výskyt[kód-P]),R$7),"")</f>
        <v/>
      </c>
    </row>
    <row r="342" spans="1:18" ht="12.75" customHeight="1" x14ac:dyDescent="0.4">
      <c r="A342" s="51">
        <v>334</v>
      </c>
      <c r="B342" s="52" t="str">
        <f>IFERROR(INDEX(Výskyt[[poradie]:[kód-P]],MATCH(A342,Výskyt[poradie],0),2),"")</f>
        <v/>
      </c>
      <c r="C342" s="52" t="str">
        <f>IFERROR(INDEX(Cenník[[Kód]:[Názov]],MATCH($B342,Cenník[Kód]),2),"")</f>
        <v/>
      </c>
      <c r="D342" s="46" t="str">
        <f t="shared" ca="1" si="15"/>
        <v/>
      </c>
      <c r="E342" s="53" t="str">
        <f>IFERROR(INDEX(Cenník[[KódN]:[JC]],MATCH($B342,Cenník[KódN]),2),"")</f>
        <v/>
      </c>
      <c r="F342" s="54" t="str">
        <f t="shared" ca="1" si="16"/>
        <v/>
      </c>
      <c r="G342" s="41"/>
      <c r="H342" s="58" t="str">
        <f t="shared" si="17"/>
        <v/>
      </c>
      <c r="I342" s="46" t="str">
        <f ca="1">IF(AND($B342&gt;0,I$7&gt;0),INDEX(Výskyt[#Data],MATCH($B342,Výskyt[kód-P]),I$7),"")</f>
        <v/>
      </c>
      <c r="J342" s="46" t="str">
        <f ca="1">IF(AND($B342&gt;0,J$7&gt;0),INDEX(Výskyt[#Data],MATCH($B342,Výskyt[kód-P]),J$7),"")</f>
        <v/>
      </c>
      <c r="K342" s="46" t="str">
        <f ca="1">IF(AND($B342&gt;0,K$7&gt;0),INDEX(Výskyt[#Data],MATCH($B342,Výskyt[kód-P]),K$7),"")</f>
        <v/>
      </c>
      <c r="L342" s="46" t="str">
        <f ca="1">IF(AND($B342&gt;0,L$7&gt;0),INDEX(Výskyt[#Data],MATCH($B342,Výskyt[kód-P]),L$7),"")</f>
        <v/>
      </c>
      <c r="M342" s="46" t="str">
        <f ca="1">IF(AND($B342&gt;0,M$7&gt;0),INDEX(Výskyt[#Data],MATCH($B342,Výskyt[kód-P]),M$7),"")</f>
        <v/>
      </c>
      <c r="N342" s="46" t="str">
        <f ca="1">IF(AND($B342&gt;0,N$7&gt;0),INDEX(Výskyt[#Data],MATCH($B342,Výskyt[kód-P]),N$7),"")</f>
        <v/>
      </c>
      <c r="O342" s="46" t="str">
        <f ca="1">IF(AND($B342&gt;0,O$7&gt;0),INDEX(Výskyt[#Data],MATCH($B342,Výskyt[kód-P]),O$7),"")</f>
        <v/>
      </c>
      <c r="P342" s="46" t="str">
        <f ca="1">IF(AND($B342&gt;0,P$7&gt;0),INDEX(Výskyt[#Data],MATCH($B342,Výskyt[kód-P]),P$7),"")</f>
        <v/>
      </c>
      <c r="Q342" s="46" t="str">
        <f ca="1">IF(AND($B342&gt;0,Q$7&gt;0),INDEX(Výskyt[#Data],MATCH($B342,Výskyt[kód-P]),Q$7),"")</f>
        <v/>
      </c>
      <c r="R342" s="46" t="str">
        <f ca="1">IF(AND($B342&gt;0,R$7&gt;0),INDEX(Výskyt[#Data],MATCH($B342,Výskyt[kód-P]),R$7),"")</f>
        <v/>
      </c>
    </row>
    <row r="343" spans="1:18" ht="12.75" customHeight="1" x14ac:dyDescent="0.4">
      <c r="A343" s="51">
        <v>335</v>
      </c>
      <c r="B343" s="52" t="str">
        <f>IFERROR(INDEX(Výskyt[[poradie]:[kód-P]],MATCH(A343,Výskyt[poradie],0),2),"")</f>
        <v/>
      </c>
      <c r="C343" s="52" t="str">
        <f>IFERROR(INDEX(Cenník[[Kód]:[Názov]],MATCH($B343,Cenník[Kód]),2),"")</f>
        <v/>
      </c>
      <c r="D343" s="46" t="str">
        <f t="shared" ca="1" si="15"/>
        <v/>
      </c>
      <c r="E343" s="53" t="str">
        <f>IFERROR(INDEX(Cenník[[KódN]:[JC]],MATCH($B343,Cenník[KódN]),2),"")</f>
        <v/>
      </c>
      <c r="F343" s="54" t="str">
        <f t="shared" ca="1" si="16"/>
        <v/>
      </c>
      <c r="G343" s="41"/>
      <c r="H343" s="58" t="str">
        <f t="shared" si="17"/>
        <v/>
      </c>
      <c r="I343" s="46" t="str">
        <f ca="1">IF(AND($B343&gt;0,I$7&gt;0),INDEX(Výskyt[#Data],MATCH($B343,Výskyt[kód-P]),I$7),"")</f>
        <v/>
      </c>
      <c r="J343" s="46" t="str">
        <f ca="1">IF(AND($B343&gt;0,J$7&gt;0),INDEX(Výskyt[#Data],MATCH($B343,Výskyt[kód-P]),J$7),"")</f>
        <v/>
      </c>
      <c r="K343" s="46" t="str">
        <f ca="1">IF(AND($B343&gt;0,K$7&gt;0),INDEX(Výskyt[#Data],MATCH($B343,Výskyt[kód-P]),K$7),"")</f>
        <v/>
      </c>
      <c r="L343" s="46" t="str">
        <f ca="1">IF(AND($B343&gt;0,L$7&gt;0),INDEX(Výskyt[#Data],MATCH($B343,Výskyt[kód-P]),L$7),"")</f>
        <v/>
      </c>
      <c r="M343" s="46" t="str">
        <f ca="1">IF(AND($B343&gt;0,M$7&gt;0),INDEX(Výskyt[#Data],MATCH($B343,Výskyt[kód-P]),M$7),"")</f>
        <v/>
      </c>
      <c r="N343" s="46" t="str">
        <f ca="1">IF(AND($B343&gt;0,N$7&gt;0),INDEX(Výskyt[#Data],MATCH($B343,Výskyt[kód-P]),N$7),"")</f>
        <v/>
      </c>
      <c r="O343" s="46" t="str">
        <f ca="1">IF(AND($B343&gt;0,O$7&gt;0),INDEX(Výskyt[#Data],MATCH($B343,Výskyt[kód-P]),O$7),"")</f>
        <v/>
      </c>
      <c r="P343" s="46" t="str">
        <f ca="1">IF(AND($B343&gt;0,P$7&gt;0),INDEX(Výskyt[#Data],MATCH($B343,Výskyt[kód-P]),P$7),"")</f>
        <v/>
      </c>
      <c r="Q343" s="46" t="str">
        <f ca="1">IF(AND($B343&gt;0,Q$7&gt;0),INDEX(Výskyt[#Data],MATCH($B343,Výskyt[kód-P]),Q$7),"")</f>
        <v/>
      </c>
      <c r="R343" s="46" t="str">
        <f ca="1">IF(AND($B343&gt;0,R$7&gt;0),INDEX(Výskyt[#Data],MATCH($B343,Výskyt[kód-P]),R$7),"")</f>
        <v/>
      </c>
    </row>
    <row r="344" spans="1:18" ht="12.75" customHeight="1" x14ac:dyDescent="0.4">
      <c r="A344" s="51">
        <v>336</v>
      </c>
      <c r="B344" s="52" t="str">
        <f>IFERROR(INDEX(Výskyt[[poradie]:[kód-P]],MATCH(A344,Výskyt[poradie],0),2),"")</f>
        <v/>
      </c>
      <c r="C344" s="52" t="str">
        <f>IFERROR(INDEX(Cenník[[Kód]:[Názov]],MATCH($B344,Cenník[Kód]),2),"")</f>
        <v/>
      </c>
      <c r="D344" s="46" t="str">
        <f t="shared" ca="1" si="15"/>
        <v/>
      </c>
      <c r="E344" s="53" t="str">
        <f>IFERROR(INDEX(Cenník[[KódN]:[JC]],MATCH($B344,Cenník[KódN]),2),"")</f>
        <v/>
      </c>
      <c r="F344" s="54" t="str">
        <f t="shared" ca="1" si="16"/>
        <v/>
      </c>
      <c r="G344" s="41"/>
      <c r="H344" s="58" t="str">
        <f t="shared" si="17"/>
        <v/>
      </c>
      <c r="I344" s="46" t="str">
        <f ca="1">IF(AND($B344&gt;0,I$7&gt;0),INDEX(Výskyt[#Data],MATCH($B344,Výskyt[kód-P]),I$7),"")</f>
        <v/>
      </c>
      <c r="J344" s="46" t="str">
        <f ca="1">IF(AND($B344&gt;0,J$7&gt;0),INDEX(Výskyt[#Data],MATCH($B344,Výskyt[kód-P]),J$7),"")</f>
        <v/>
      </c>
      <c r="K344" s="46" t="str">
        <f ca="1">IF(AND($B344&gt;0,K$7&gt;0),INDEX(Výskyt[#Data],MATCH($B344,Výskyt[kód-P]),K$7),"")</f>
        <v/>
      </c>
      <c r="L344" s="46" t="str">
        <f ca="1">IF(AND($B344&gt;0,L$7&gt;0),INDEX(Výskyt[#Data],MATCH($B344,Výskyt[kód-P]),L$7),"")</f>
        <v/>
      </c>
      <c r="M344" s="46" t="str">
        <f ca="1">IF(AND($B344&gt;0,M$7&gt;0),INDEX(Výskyt[#Data],MATCH($B344,Výskyt[kód-P]),M$7),"")</f>
        <v/>
      </c>
      <c r="N344" s="46" t="str">
        <f ca="1">IF(AND($B344&gt;0,N$7&gt;0),INDEX(Výskyt[#Data],MATCH($B344,Výskyt[kód-P]),N$7),"")</f>
        <v/>
      </c>
      <c r="O344" s="46" t="str">
        <f ca="1">IF(AND($B344&gt;0,O$7&gt;0),INDEX(Výskyt[#Data],MATCH($B344,Výskyt[kód-P]),O$7),"")</f>
        <v/>
      </c>
      <c r="P344" s="46" t="str">
        <f ca="1">IF(AND($B344&gt;0,P$7&gt;0),INDEX(Výskyt[#Data],MATCH($B344,Výskyt[kód-P]),P$7),"")</f>
        <v/>
      </c>
      <c r="Q344" s="46" t="str">
        <f ca="1">IF(AND($B344&gt;0,Q$7&gt;0),INDEX(Výskyt[#Data],MATCH($B344,Výskyt[kód-P]),Q$7),"")</f>
        <v/>
      </c>
      <c r="R344" s="46" t="str">
        <f ca="1">IF(AND($B344&gt;0,R$7&gt;0),INDEX(Výskyt[#Data],MATCH($B344,Výskyt[kód-P]),R$7),"")</f>
        <v/>
      </c>
    </row>
    <row r="345" spans="1:18" ht="12.75" customHeight="1" x14ac:dyDescent="0.4">
      <c r="A345" s="51">
        <v>337</v>
      </c>
      <c r="B345" s="52" t="str">
        <f>IFERROR(INDEX(Výskyt[[poradie]:[kód-P]],MATCH(A345,Výskyt[poradie],0),2),"")</f>
        <v/>
      </c>
      <c r="C345" s="52" t="str">
        <f>IFERROR(INDEX(Cenník[[Kód]:[Názov]],MATCH($B345,Cenník[Kód]),2),"")</f>
        <v/>
      </c>
      <c r="D345" s="46" t="str">
        <f t="shared" ca="1" si="15"/>
        <v/>
      </c>
      <c r="E345" s="53" t="str">
        <f>IFERROR(INDEX(Cenník[[KódN]:[JC]],MATCH($B345,Cenník[KódN]),2),"")</f>
        <v/>
      </c>
      <c r="F345" s="54" t="str">
        <f t="shared" ca="1" si="16"/>
        <v/>
      </c>
      <c r="G345" s="41"/>
      <c r="H345" s="58" t="str">
        <f t="shared" si="17"/>
        <v/>
      </c>
      <c r="I345" s="46" t="str">
        <f ca="1">IF(AND($B345&gt;0,I$7&gt;0),INDEX(Výskyt[#Data],MATCH($B345,Výskyt[kód-P]),I$7),"")</f>
        <v/>
      </c>
      <c r="J345" s="46" t="str">
        <f ca="1">IF(AND($B345&gt;0,J$7&gt;0),INDEX(Výskyt[#Data],MATCH($B345,Výskyt[kód-P]),J$7),"")</f>
        <v/>
      </c>
      <c r="K345" s="46" t="str">
        <f ca="1">IF(AND($B345&gt;0,K$7&gt;0),INDEX(Výskyt[#Data],MATCH($B345,Výskyt[kód-P]),K$7),"")</f>
        <v/>
      </c>
      <c r="L345" s="46" t="str">
        <f ca="1">IF(AND($B345&gt;0,L$7&gt;0),INDEX(Výskyt[#Data],MATCH($B345,Výskyt[kód-P]),L$7),"")</f>
        <v/>
      </c>
      <c r="M345" s="46" t="str">
        <f ca="1">IF(AND($B345&gt;0,M$7&gt;0),INDEX(Výskyt[#Data],MATCH($B345,Výskyt[kód-P]),M$7),"")</f>
        <v/>
      </c>
      <c r="N345" s="46" t="str">
        <f ca="1">IF(AND($B345&gt;0,N$7&gt;0),INDEX(Výskyt[#Data],MATCH($B345,Výskyt[kód-P]),N$7),"")</f>
        <v/>
      </c>
      <c r="O345" s="46" t="str">
        <f ca="1">IF(AND($B345&gt;0,O$7&gt;0),INDEX(Výskyt[#Data],MATCH($B345,Výskyt[kód-P]),O$7),"")</f>
        <v/>
      </c>
      <c r="P345" s="46" t="str">
        <f ca="1">IF(AND($B345&gt;0,P$7&gt;0),INDEX(Výskyt[#Data],MATCH($B345,Výskyt[kód-P]),P$7),"")</f>
        <v/>
      </c>
      <c r="Q345" s="46" t="str">
        <f ca="1">IF(AND($B345&gt;0,Q$7&gt;0),INDEX(Výskyt[#Data],MATCH($B345,Výskyt[kód-P]),Q$7),"")</f>
        <v/>
      </c>
      <c r="R345" s="46" t="str">
        <f ca="1">IF(AND($B345&gt;0,R$7&gt;0),INDEX(Výskyt[#Data],MATCH($B345,Výskyt[kód-P]),R$7),"")</f>
        <v/>
      </c>
    </row>
    <row r="346" spans="1:18" ht="12.75" customHeight="1" x14ac:dyDescent="0.4">
      <c r="A346" s="51">
        <v>338</v>
      </c>
      <c r="B346" s="52" t="str">
        <f>IFERROR(INDEX(Výskyt[[poradie]:[kód-P]],MATCH(A346,Výskyt[poradie],0),2),"")</f>
        <v/>
      </c>
      <c r="C346" s="52" t="str">
        <f>IFERROR(INDEX(Cenník[[Kód]:[Názov]],MATCH($B346,Cenník[Kód]),2),"")</f>
        <v/>
      </c>
      <c r="D346" s="46" t="str">
        <f t="shared" ca="1" si="15"/>
        <v/>
      </c>
      <c r="E346" s="53" t="str">
        <f>IFERROR(INDEX(Cenník[[KódN]:[JC]],MATCH($B346,Cenník[KódN]),2),"")</f>
        <v/>
      </c>
      <c r="F346" s="54" t="str">
        <f t="shared" ca="1" si="16"/>
        <v/>
      </c>
      <c r="G346" s="41"/>
      <c r="H346" s="58" t="str">
        <f t="shared" si="17"/>
        <v/>
      </c>
      <c r="I346" s="46" t="str">
        <f ca="1">IF(AND($B346&gt;0,I$7&gt;0),INDEX(Výskyt[#Data],MATCH($B346,Výskyt[kód-P]),I$7),"")</f>
        <v/>
      </c>
      <c r="J346" s="46" t="str">
        <f ca="1">IF(AND($B346&gt;0,J$7&gt;0),INDEX(Výskyt[#Data],MATCH($B346,Výskyt[kód-P]),J$7),"")</f>
        <v/>
      </c>
      <c r="K346" s="46" t="str">
        <f ca="1">IF(AND($B346&gt;0,K$7&gt;0),INDEX(Výskyt[#Data],MATCH($B346,Výskyt[kód-P]),K$7),"")</f>
        <v/>
      </c>
      <c r="L346" s="46" t="str">
        <f ca="1">IF(AND($B346&gt;0,L$7&gt;0),INDEX(Výskyt[#Data],MATCH($B346,Výskyt[kód-P]),L$7),"")</f>
        <v/>
      </c>
      <c r="M346" s="46" t="str">
        <f ca="1">IF(AND($B346&gt;0,M$7&gt;0),INDEX(Výskyt[#Data],MATCH($B346,Výskyt[kód-P]),M$7),"")</f>
        <v/>
      </c>
      <c r="N346" s="46" t="str">
        <f ca="1">IF(AND($B346&gt;0,N$7&gt;0),INDEX(Výskyt[#Data],MATCH($B346,Výskyt[kód-P]),N$7),"")</f>
        <v/>
      </c>
      <c r="O346" s="46" t="str">
        <f ca="1">IF(AND($B346&gt;0,O$7&gt;0),INDEX(Výskyt[#Data],MATCH($B346,Výskyt[kód-P]),O$7),"")</f>
        <v/>
      </c>
      <c r="P346" s="46" t="str">
        <f ca="1">IF(AND($B346&gt;0,P$7&gt;0),INDEX(Výskyt[#Data],MATCH($B346,Výskyt[kód-P]),P$7),"")</f>
        <v/>
      </c>
      <c r="Q346" s="46" t="str">
        <f ca="1">IF(AND($B346&gt;0,Q$7&gt;0),INDEX(Výskyt[#Data],MATCH($B346,Výskyt[kód-P]),Q$7),"")</f>
        <v/>
      </c>
      <c r="R346" s="46" t="str">
        <f ca="1">IF(AND($B346&gt;0,R$7&gt;0),INDEX(Výskyt[#Data],MATCH($B346,Výskyt[kód-P]),R$7),"")</f>
        <v/>
      </c>
    </row>
    <row r="347" spans="1:18" ht="12.75" customHeight="1" x14ac:dyDescent="0.4">
      <c r="A347" s="51">
        <v>339</v>
      </c>
      <c r="B347" s="52" t="str">
        <f>IFERROR(INDEX(Výskyt[[poradie]:[kód-P]],MATCH(A347,Výskyt[poradie],0),2),"")</f>
        <v/>
      </c>
      <c r="C347" s="52" t="str">
        <f>IFERROR(INDEX(Cenník[[Kód]:[Názov]],MATCH($B347,Cenník[Kód]),2),"")</f>
        <v/>
      </c>
      <c r="D347" s="46" t="str">
        <f t="shared" ca="1" si="15"/>
        <v/>
      </c>
      <c r="E347" s="53" t="str">
        <f>IFERROR(INDEX(Cenník[[KódN]:[JC]],MATCH($B347,Cenník[KódN]),2),"")</f>
        <v/>
      </c>
      <c r="F347" s="54" t="str">
        <f t="shared" ca="1" si="16"/>
        <v/>
      </c>
      <c r="G347" s="41"/>
      <c r="H347" s="58" t="str">
        <f t="shared" si="17"/>
        <v/>
      </c>
      <c r="I347" s="46" t="str">
        <f ca="1">IF(AND($B347&gt;0,I$7&gt;0),INDEX(Výskyt[#Data],MATCH($B347,Výskyt[kód-P]),I$7),"")</f>
        <v/>
      </c>
      <c r="J347" s="46" t="str">
        <f ca="1">IF(AND($B347&gt;0,J$7&gt;0),INDEX(Výskyt[#Data],MATCH($B347,Výskyt[kód-P]),J$7),"")</f>
        <v/>
      </c>
      <c r="K347" s="46" t="str">
        <f ca="1">IF(AND($B347&gt;0,K$7&gt;0),INDEX(Výskyt[#Data],MATCH($B347,Výskyt[kód-P]),K$7),"")</f>
        <v/>
      </c>
      <c r="L347" s="46" t="str">
        <f ca="1">IF(AND($B347&gt;0,L$7&gt;0),INDEX(Výskyt[#Data],MATCH($B347,Výskyt[kód-P]),L$7),"")</f>
        <v/>
      </c>
      <c r="M347" s="46" t="str">
        <f ca="1">IF(AND($B347&gt;0,M$7&gt;0),INDEX(Výskyt[#Data],MATCH($B347,Výskyt[kód-P]),M$7),"")</f>
        <v/>
      </c>
      <c r="N347" s="46" t="str">
        <f ca="1">IF(AND($B347&gt;0,N$7&gt;0),INDEX(Výskyt[#Data],MATCH($B347,Výskyt[kód-P]),N$7),"")</f>
        <v/>
      </c>
      <c r="O347" s="46" t="str">
        <f ca="1">IF(AND($B347&gt;0,O$7&gt;0),INDEX(Výskyt[#Data],MATCH($B347,Výskyt[kód-P]),O$7),"")</f>
        <v/>
      </c>
      <c r="P347" s="46" t="str">
        <f ca="1">IF(AND($B347&gt;0,P$7&gt;0),INDEX(Výskyt[#Data],MATCH($B347,Výskyt[kód-P]),P$7),"")</f>
        <v/>
      </c>
      <c r="Q347" s="46" t="str">
        <f ca="1">IF(AND($B347&gt;0,Q$7&gt;0),INDEX(Výskyt[#Data],MATCH($B347,Výskyt[kód-P]),Q$7),"")</f>
        <v/>
      </c>
      <c r="R347" s="46" t="str">
        <f ca="1">IF(AND($B347&gt;0,R$7&gt;0),INDEX(Výskyt[#Data],MATCH($B347,Výskyt[kód-P]),R$7),"")</f>
        <v/>
      </c>
    </row>
    <row r="348" spans="1:18" ht="12.75" customHeight="1" x14ac:dyDescent="0.4">
      <c r="A348" s="51">
        <v>340</v>
      </c>
      <c r="B348" s="52" t="str">
        <f>IFERROR(INDEX(Výskyt[[poradie]:[kód-P]],MATCH(A348,Výskyt[poradie],0),2),"")</f>
        <v/>
      </c>
      <c r="C348" s="52" t="str">
        <f>IFERROR(INDEX(Cenník[[Kód]:[Názov]],MATCH($B348,Cenník[Kód]),2),"")</f>
        <v/>
      </c>
      <c r="D348" s="46" t="str">
        <f t="shared" ca="1" si="15"/>
        <v/>
      </c>
      <c r="E348" s="53" t="str">
        <f>IFERROR(INDEX(Cenník[[KódN]:[JC]],MATCH($B348,Cenník[KódN]),2),"")</f>
        <v/>
      </c>
      <c r="F348" s="54" t="str">
        <f t="shared" ca="1" si="16"/>
        <v/>
      </c>
      <c r="G348" s="41"/>
      <c r="H348" s="58" t="str">
        <f t="shared" si="17"/>
        <v/>
      </c>
      <c r="I348" s="46" t="str">
        <f ca="1">IF(AND($B348&gt;0,I$7&gt;0),INDEX(Výskyt[#Data],MATCH($B348,Výskyt[kód-P]),I$7),"")</f>
        <v/>
      </c>
      <c r="J348" s="46" t="str">
        <f ca="1">IF(AND($B348&gt;0,J$7&gt;0),INDEX(Výskyt[#Data],MATCH($B348,Výskyt[kód-P]),J$7),"")</f>
        <v/>
      </c>
      <c r="K348" s="46" t="str">
        <f ca="1">IF(AND($B348&gt;0,K$7&gt;0),INDEX(Výskyt[#Data],MATCH($B348,Výskyt[kód-P]),K$7),"")</f>
        <v/>
      </c>
      <c r="L348" s="46" t="str">
        <f ca="1">IF(AND($B348&gt;0,L$7&gt;0),INDEX(Výskyt[#Data],MATCH($B348,Výskyt[kód-P]),L$7),"")</f>
        <v/>
      </c>
      <c r="M348" s="46" t="str">
        <f ca="1">IF(AND($B348&gt;0,M$7&gt;0),INDEX(Výskyt[#Data],MATCH($B348,Výskyt[kód-P]),M$7),"")</f>
        <v/>
      </c>
      <c r="N348" s="46" t="str">
        <f ca="1">IF(AND($B348&gt;0,N$7&gt;0),INDEX(Výskyt[#Data],MATCH($B348,Výskyt[kód-P]),N$7),"")</f>
        <v/>
      </c>
      <c r="O348" s="46" t="str">
        <f ca="1">IF(AND($B348&gt;0,O$7&gt;0),INDEX(Výskyt[#Data],MATCH($B348,Výskyt[kód-P]),O$7),"")</f>
        <v/>
      </c>
      <c r="P348" s="46" t="str">
        <f ca="1">IF(AND($B348&gt;0,P$7&gt;0),INDEX(Výskyt[#Data],MATCH($B348,Výskyt[kód-P]),P$7),"")</f>
        <v/>
      </c>
      <c r="Q348" s="46" t="str">
        <f ca="1">IF(AND($B348&gt;0,Q$7&gt;0),INDEX(Výskyt[#Data],MATCH($B348,Výskyt[kód-P]),Q$7),"")</f>
        <v/>
      </c>
      <c r="R348" s="46" t="str">
        <f ca="1">IF(AND($B348&gt;0,R$7&gt;0),INDEX(Výskyt[#Data],MATCH($B348,Výskyt[kód-P]),R$7),"")</f>
        <v/>
      </c>
    </row>
    <row r="349" spans="1:18" ht="12.75" customHeight="1" x14ac:dyDescent="0.4">
      <c r="A349" s="51">
        <v>341</v>
      </c>
      <c r="B349" s="52" t="str">
        <f>IFERROR(INDEX(Výskyt[[poradie]:[kód-P]],MATCH(A349,Výskyt[poradie],0),2),"")</f>
        <v/>
      </c>
      <c r="C349" s="52" t="str">
        <f>IFERROR(INDEX(Cenník[[Kód]:[Názov]],MATCH($B349,Cenník[Kód]),2),"")</f>
        <v/>
      </c>
      <c r="D349" s="46" t="str">
        <f t="shared" ca="1" si="15"/>
        <v/>
      </c>
      <c r="E349" s="53" t="str">
        <f>IFERROR(INDEX(Cenník[[KódN]:[JC]],MATCH($B349,Cenník[KódN]),2),"")</f>
        <v/>
      </c>
      <c r="F349" s="54" t="str">
        <f t="shared" ca="1" si="16"/>
        <v/>
      </c>
      <c r="G349" s="41"/>
      <c r="H349" s="58" t="str">
        <f t="shared" si="17"/>
        <v/>
      </c>
      <c r="I349" s="46" t="str">
        <f ca="1">IF(AND($B349&gt;0,I$7&gt;0),INDEX(Výskyt[#Data],MATCH($B349,Výskyt[kód-P]),I$7),"")</f>
        <v/>
      </c>
      <c r="J349" s="46" t="str">
        <f ca="1">IF(AND($B349&gt;0,J$7&gt;0),INDEX(Výskyt[#Data],MATCH($B349,Výskyt[kód-P]),J$7),"")</f>
        <v/>
      </c>
      <c r="K349" s="46" t="str">
        <f ca="1">IF(AND($B349&gt;0,K$7&gt;0),INDEX(Výskyt[#Data],MATCH($B349,Výskyt[kód-P]),K$7),"")</f>
        <v/>
      </c>
      <c r="L349" s="46" t="str">
        <f ca="1">IF(AND($B349&gt;0,L$7&gt;0),INDEX(Výskyt[#Data],MATCH($B349,Výskyt[kód-P]),L$7),"")</f>
        <v/>
      </c>
      <c r="M349" s="46" t="str">
        <f ca="1">IF(AND($B349&gt;0,M$7&gt;0),INDEX(Výskyt[#Data],MATCH($B349,Výskyt[kód-P]),M$7),"")</f>
        <v/>
      </c>
      <c r="N349" s="46" t="str">
        <f ca="1">IF(AND($B349&gt;0,N$7&gt;0),INDEX(Výskyt[#Data],MATCH($B349,Výskyt[kód-P]),N$7),"")</f>
        <v/>
      </c>
      <c r="O349" s="46" t="str">
        <f ca="1">IF(AND($B349&gt;0,O$7&gt;0),INDEX(Výskyt[#Data],MATCH($B349,Výskyt[kód-P]),O$7),"")</f>
        <v/>
      </c>
      <c r="P349" s="46" t="str">
        <f ca="1">IF(AND($B349&gt;0,P$7&gt;0),INDEX(Výskyt[#Data],MATCH($B349,Výskyt[kód-P]),P$7),"")</f>
        <v/>
      </c>
      <c r="Q349" s="46" t="str">
        <f ca="1">IF(AND($B349&gt;0,Q$7&gt;0),INDEX(Výskyt[#Data],MATCH($B349,Výskyt[kód-P]),Q$7),"")</f>
        <v/>
      </c>
      <c r="R349" s="46" t="str">
        <f ca="1">IF(AND($B349&gt;0,R$7&gt;0),INDEX(Výskyt[#Data],MATCH($B349,Výskyt[kód-P]),R$7),"")</f>
        <v/>
      </c>
    </row>
    <row r="350" spans="1:18" ht="12.75" customHeight="1" x14ac:dyDescent="0.4">
      <c r="A350" s="51">
        <v>342</v>
      </c>
      <c r="B350" s="52" t="str">
        <f>IFERROR(INDEX(Výskyt[[poradie]:[kód-P]],MATCH(A350,Výskyt[poradie],0),2),"")</f>
        <v/>
      </c>
      <c r="C350" s="52" t="str">
        <f>IFERROR(INDEX(Cenník[[Kód]:[Názov]],MATCH($B350,Cenník[Kód]),2),"")</f>
        <v/>
      </c>
      <c r="D350" s="46" t="str">
        <f t="shared" ca="1" si="15"/>
        <v/>
      </c>
      <c r="E350" s="53" t="str">
        <f>IFERROR(INDEX(Cenník[[KódN]:[JC]],MATCH($B350,Cenník[KódN]),2),"")</f>
        <v/>
      </c>
      <c r="F350" s="54" t="str">
        <f t="shared" ca="1" si="16"/>
        <v/>
      </c>
      <c r="G350" s="41"/>
      <c r="H350" s="58" t="str">
        <f t="shared" si="17"/>
        <v/>
      </c>
      <c r="I350" s="46" t="str">
        <f ca="1">IF(AND($B350&gt;0,I$7&gt;0),INDEX(Výskyt[#Data],MATCH($B350,Výskyt[kód-P]),I$7),"")</f>
        <v/>
      </c>
      <c r="J350" s="46" t="str">
        <f ca="1">IF(AND($B350&gt;0,J$7&gt;0),INDEX(Výskyt[#Data],MATCH($B350,Výskyt[kód-P]),J$7),"")</f>
        <v/>
      </c>
      <c r="K350" s="46" t="str">
        <f ca="1">IF(AND($B350&gt;0,K$7&gt;0),INDEX(Výskyt[#Data],MATCH($B350,Výskyt[kód-P]),K$7),"")</f>
        <v/>
      </c>
      <c r="L350" s="46" t="str">
        <f ca="1">IF(AND($B350&gt;0,L$7&gt;0),INDEX(Výskyt[#Data],MATCH($B350,Výskyt[kód-P]),L$7),"")</f>
        <v/>
      </c>
      <c r="M350" s="46" t="str">
        <f ca="1">IF(AND($B350&gt;0,M$7&gt;0),INDEX(Výskyt[#Data],MATCH($B350,Výskyt[kód-P]),M$7),"")</f>
        <v/>
      </c>
      <c r="N350" s="46" t="str">
        <f ca="1">IF(AND($B350&gt;0,N$7&gt;0),INDEX(Výskyt[#Data],MATCH($B350,Výskyt[kód-P]),N$7),"")</f>
        <v/>
      </c>
      <c r="O350" s="46" t="str">
        <f ca="1">IF(AND($B350&gt;0,O$7&gt;0),INDEX(Výskyt[#Data],MATCH($B350,Výskyt[kód-P]),O$7),"")</f>
        <v/>
      </c>
      <c r="P350" s="46" t="str">
        <f ca="1">IF(AND($B350&gt;0,P$7&gt;0),INDEX(Výskyt[#Data],MATCH($B350,Výskyt[kód-P]),P$7),"")</f>
        <v/>
      </c>
      <c r="Q350" s="46" t="str">
        <f ca="1">IF(AND($B350&gt;0,Q$7&gt;0),INDEX(Výskyt[#Data],MATCH($B350,Výskyt[kód-P]),Q$7),"")</f>
        <v/>
      </c>
      <c r="R350" s="46" t="str">
        <f ca="1">IF(AND($B350&gt;0,R$7&gt;0),INDEX(Výskyt[#Data],MATCH($B350,Výskyt[kód-P]),R$7),"")</f>
        <v/>
      </c>
    </row>
    <row r="351" spans="1:18" ht="12.75" customHeight="1" x14ac:dyDescent="0.4">
      <c r="A351" s="51">
        <v>343</v>
      </c>
      <c r="B351" s="52" t="str">
        <f>IFERROR(INDEX(Výskyt[[poradie]:[kód-P]],MATCH(A351,Výskyt[poradie],0),2),"")</f>
        <v/>
      </c>
      <c r="C351" s="52" t="str">
        <f>IFERROR(INDEX(Cenník[[Kód]:[Názov]],MATCH($B351,Cenník[Kód]),2),"")</f>
        <v/>
      </c>
      <c r="D351" s="46" t="str">
        <f t="shared" ca="1" si="15"/>
        <v/>
      </c>
      <c r="E351" s="53" t="str">
        <f>IFERROR(INDEX(Cenník[[KódN]:[JC]],MATCH($B351,Cenník[KódN]),2),"")</f>
        <v/>
      </c>
      <c r="F351" s="54" t="str">
        <f t="shared" ca="1" si="16"/>
        <v/>
      </c>
      <c r="G351" s="41"/>
      <c r="H351" s="58" t="str">
        <f t="shared" si="17"/>
        <v/>
      </c>
      <c r="I351" s="46" t="str">
        <f ca="1">IF(AND($B351&gt;0,I$7&gt;0),INDEX(Výskyt[#Data],MATCH($B351,Výskyt[kód-P]),I$7),"")</f>
        <v/>
      </c>
      <c r="J351" s="46" t="str">
        <f ca="1">IF(AND($B351&gt;0,J$7&gt;0),INDEX(Výskyt[#Data],MATCH($B351,Výskyt[kód-P]),J$7),"")</f>
        <v/>
      </c>
      <c r="K351" s="46" t="str">
        <f ca="1">IF(AND($B351&gt;0,K$7&gt;0),INDEX(Výskyt[#Data],MATCH($B351,Výskyt[kód-P]),K$7),"")</f>
        <v/>
      </c>
      <c r="L351" s="46" t="str">
        <f ca="1">IF(AND($B351&gt;0,L$7&gt;0),INDEX(Výskyt[#Data],MATCH($B351,Výskyt[kód-P]),L$7),"")</f>
        <v/>
      </c>
      <c r="M351" s="46" t="str">
        <f ca="1">IF(AND($B351&gt;0,M$7&gt;0),INDEX(Výskyt[#Data],MATCH($B351,Výskyt[kód-P]),M$7),"")</f>
        <v/>
      </c>
      <c r="N351" s="46" t="str">
        <f ca="1">IF(AND($B351&gt;0,N$7&gt;0),INDEX(Výskyt[#Data],MATCH($B351,Výskyt[kód-P]),N$7),"")</f>
        <v/>
      </c>
      <c r="O351" s="46" t="str">
        <f ca="1">IF(AND($B351&gt;0,O$7&gt;0),INDEX(Výskyt[#Data],MATCH($B351,Výskyt[kód-P]),O$7),"")</f>
        <v/>
      </c>
      <c r="P351" s="46" t="str">
        <f ca="1">IF(AND($B351&gt;0,P$7&gt;0),INDEX(Výskyt[#Data],MATCH($B351,Výskyt[kód-P]),P$7),"")</f>
        <v/>
      </c>
      <c r="Q351" s="46" t="str">
        <f ca="1">IF(AND($B351&gt;0,Q$7&gt;0),INDEX(Výskyt[#Data],MATCH($B351,Výskyt[kód-P]),Q$7),"")</f>
        <v/>
      </c>
      <c r="R351" s="46" t="str">
        <f ca="1">IF(AND($B351&gt;0,R$7&gt;0),INDEX(Výskyt[#Data],MATCH($B351,Výskyt[kód-P]),R$7),"")</f>
        <v/>
      </c>
    </row>
    <row r="352" spans="1:18" ht="12.75" customHeight="1" x14ac:dyDescent="0.4">
      <c r="A352" s="51">
        <v>344</v>
      </c>
      <c r="B352" s="52" t="str">
        <f>IFERROR(INDEX(Výskyt[[poradie]:[kód-P]],MATCH(A352,Výskyt[poradie],0),2),"")</f>
        <v/>
      </c>
      <c r="C352" s="52" t="str">
        <f>IFERROR(INDEX(Cenník[[Kód]:[Názov]],MATCH($B352,Cenník[Kód]),2),"")</f>
        <v/>
      </c>
      <c r="D352" s="46" t="str">
        <f t="shared" ca="1" si="15"/>
        <v/>
      </c>
      <c r="E352" s="53" t="str">
        <f>IFERROR(INDEX(Cenník[[KódN]:[JC]],MATCH($B352,Cenník[KódN]),2),"")</f>
        <v/>
      </c>
      <c r="F352" s="54" t="str">
        <f t="shared" ca="1" si="16"/>
        <v/>
      </c>
      <c r="G352" s="41"/>
      <c r="H352" s="58" t="str">
        <f t="shared" si="17"/>
        <v/>
      </c>
      <c r="I352" s="46" t="str">
        <f ca="1">IF(AND($B352&gt;0,I$7&gt;0),INDEX(Výskyt[#Data],MATCH($B352,Výskyt[kód-P]),I$7),"")</f>
        <v/>
      </c>
      <c r="J352" s="46" t="str">
        <f ca="1">IF(AND($B352&gt;0,J$7&gt;0),INDEX(Výskyt[#Data],MATCH($B352,Výskyt[kód-P]),J$7),"")</f>
        <v/>
      </c>
      <c r="K352" s="46" t="str">
        <f ca="1">IF(AND($B352&gt;0,K$7&gt;0),INDEX(Výskyt[#Data],MATCH($B352,Výskyt[kód-P]),K$7),"")</f>
        <v/>
      </c>
      <c r="L352" s="46" t="str">
        <f ca="1">IF(AND($B352&gt;0,L$7&gt;0),INDEX(Výskyt[#Data],MATCH($B352,Výskyt[kód-P]),L$7),"")</f>
        <v/>
      </c>
      <c r="M352" s="46" t="str">
        <f ca="1">IF(AND($B352&gt;0,M$7&gt;0),INDEX(Výskyt[#Data],MATCH($B352,Výskyt[kód-P]),M$7),"")</f>
        <v/>
      </c>
      <c r="N352" s="46" t="str">
        <f ca="1">IF(AND($B352&gt;0,N$7&gt;0),INDEX(Výskyt[#Data],MATCH($B352,Výskyt[kód-P]),N$7),"")</f>
        <v/>
      </c>
      <c r="O352" s="46" t="str">
        <f ca="1">IF(AND($B352&gt;0,O$7&gt;0),INDEX(Výskyt[#Data],MATCH($B352,Výskyt[kód-P]),O$7),"")</f>
        <v/>
      </c>
      <c r="P352" s="46" t="str">
        <f ca="1">IF(AND($B352&gt;0,P$7&gt;0),INDEX(Výskyt[#Data],MATCH($B352,Výskyt[kód-P]),P$7),"")</f>
        <v/>
      </c>
      <c r="Q352" s="46" t="str">
        <f ca="1">IF(AND($B352&gt;0,Q$7&gt;0),INDEX(Výskyt[#Data],MATCH($B352,Výskyt[kód-P]),Q$7),"")</f>
        <v/>
      </c>
      <c r="R352" s="46" t="str">
        <f ca="1">IF(AND($B352&gt;0,R$7&gt;0),INDEX(Výskyt[#Data],MATCH($B352,Výskyt[kód-P]),R$7),"")</f>
        <v/>
      </c>
    </row>
    <row r="353" spans="1:18" ht="12.75" customHeight="1" x14ac:dyDescent="0.4">
      <c r="A353" s="51">
        <v>345</v>
      </c>
      <c r="B353" s="52" t="str">
        <f>IFERROR(INDEX(Výskyt[[poradie]:[kód-P]],MATCH(A353,Výskyt[poradie],0),2),"")</f>
        <v/>
      </c>
      <c r="C353" s="52" t="str">
        <f>IFERROR(INDEX(Cenník[[Kód]:[Názov]],MATCH($B353,Cenník[Kód]),2),"")</f>
        <v/>
      </c>
      <c r="D353" s="46" t="str">
        <f t="shared" ca="1" si="15"/>
        <v/>
      </c>
      <c r="E353" s="53" t="str">
        <f>IFERROR(INDEX(Cenník[[KódN]:[JC]],MATCH($B353,Cenník[KódN]),2),"")</f>
        <v/>
      </c>
      <c r="F353" s="54" t="str">
        <f t="shared" ca="1" si="16"/>
        <v/>
      </c>
      <c r="G353" s="41"/>
      <c r="H353" s="58" t="str">
        <f t="shared" si="17"/>
        <v/>
      </c>
      <c r="I353" s="46" t="str">
        <f ca="1">IF(AND($B353&gt;0,I$7&gt;0),INDEX(Výskyt[#Data],MATCH($B353,Výskyt[kód-P]),I$7),"")</f>
        <v/>
      </c>
      <c r="J353" s="46" t="str">
        <f ca="1">IF(AND($B353&gt;0,J$7&gt;0),INDEX(Výskyt[#Data],MATCH($B353,Výskyt[kód-P]),J$7),"")</f>
        <v/>
      </c>
      <c r="K353" s="46" t="str">
        <f ca="1">IF(AND($B353&gt;0,K$7&gt;0),INDEX(Výskyt[#Data],MATCH($B353,Výskyt[kód-P]),K$7),"")</f>
        <v/>
      </c>
      <c r="L353" s="46" t="str">
        <f ca="1">IF(AND($B353&gt;0,L$7&gt;0),INDEX(Výskyt[#Data],MATCH($B353,Výskyt[kód-P]),L$7),"")</f>
        <v/>
      </c>
      <c r="M353" s="46" t="str">
        <f ca="1">IF(AND($B353&gt;0,M$7&gt;0),INDEX(Výskyt[#Data],MATCH($B353,Výskyt[kód-P]),M$7),"")</f>
        <v/>
      </c>
      <c r="N353" s="46" t="str">
        <f ca="1">IF(AND($B353&gt;0,N$7&gt;0),INDEX(Výskyt[#Data],MATCH($B353,Výskyt[kód-P]),N$7),"")</f>
        <v/>
      </c>
      <c r="O353" s="46" t="str">
        <f ca="1">IF(AND($B353&gt;0,O$7&gt;0),INDEX(Výskyt[#Data],MATCH($B353,Výskyt[kód-P]),O$7),"")</f>
        <v/>
      </c>
      <c r="P353" s="46" t="str">
        <f ca="1">IF(AND($B353&gt;0,P$7&gt;0),INDEX(Výskyt[#Data],MATCH($B353,Výskyt[kód-P]),P$7),"")</f>
        <v/>
      </c>
      <c r="Q353" s="46" t="str">
        <f ca="1">IF(AND($B353&gt;0,Q$7&gt;0),INDEX(Výskyt[#Data],MATCH($B353,Výskyt[kód-P]),Q$7),"")</f>
        <v/>
      </c>
      <c r="R353" s="46" t="str">
        <f ca="1">IF(AND($B353&gt;0,R$7&gt;0),INDEX(Výskyt[#Data],MATCH($B353,Výskyt[kód-P]),R$7),"")</f>
        <v/>
      </c>
    </row>
    <row r="354" spans="1:18" ht="12.75" customHeight="1" x14ac:dyDescent="0.4">
      <c r="A354" s="51">
        <v>346</v>
      </c>
      <c r="B354" s="52" t="str">
        <f>IFERROR(INDEX(Výskyt[[poradie]:[kód-P]],MATCH(A354,Výskyt[poradie],0),2),"")</f>
        <v/>
      </c>
      <c r="C354" s="52" t="str">
        <f>IFERROR(INDEX(Cenník[[Kód]:[Názov]],MATCH($B354,Cenník[Kód]),2),"")</f>
        <v/>
      </c>
      <c r="D354" s="46" t="str">
        <f t="shared" ca="1" si="15"/>
        <v/>
      </c>
      <c r="E354" s="53" t="str">
        <f>IFERROR(INDEX(Cenník[[KódN]:[JC]],MATCH($B354,Cenník[KódN]),2),"")</f>
        <v/>
      </c>
      <c r="F354" s="54" t="str">
        <f t="shared" ca="1" si="16"/>
        <v/>
      </c>
      <c r="G354" s="41"/>
      <c r="H354" s="58" t="str">
        <f t="shared" si="17"/>
        <v/>
      </c>
      <c r="I354" s="46" t="str">
        <f ca="1">IF(AND($B354&gt;0,I$7&gt;0),INDEX(Výskyt[#Data],MATCH($B354,Výskyt[kód-P]),I$7),"")</f>
        <v/>
      </c>
      <c r="J354" s="46" t="str">
        <f ca="1">IF(AND($B354&gt;0,J$7&gt;0),INDEX(Výskyt[#Data],MATCH($B354,Výskyt[kód-P]),J$7),"")</f>
        <v/>
      </c>
      <c r="K354" s="46" t="str">
        <f ca="1">IF(AND($B354&gt;0,K$7&gt;0),INDEX(Výskyt[#Data],MATCH($B354,Výskyt[kód-P]),K$7),"")</f>
        <v/>
      </c>
      <c r="L354" s="46" t="str">
        <f ca="1">IF(AND($B354&gt;0,L$7&gt;0),INDEX(Výskyt[#Data],MATCH($B354,Výskyt[kód-P]),L$7),"")</f>
        <v/>
      </c>
      <c r="M354" s="46" t="str">
        <f ca="1">IF(AND($B354&gt;0,M$7&gt;0),INDEX(Výskyt[#Data],MATCH($B354,Výskyt[kód-P]),M$7),"")</f>
        <v/>
      </c>
      <c r="N354" s="46" t="str">
        <f ca="1">IF(AND($B354&gt;0,N$7&gt;0),INDEX(Výskyt[#Data],MATCH($B354,Výskyt[kód-P]),N$7),"")</f>
        <v/>
      </c>
      <c r="O354" s="46" t="str">
        <f ca="1">IF(AND($B354&gt;0,O$7&gt;0),INDEX(Výskyt[#Data],MATCH($B354,Výskyt[kód-P]),O$7),"")</f>
        <v/>
      </c>
      <c r="P354" s="46" t="str">
        <f ca="1">IF(AND($B354&gt;0,P$7&gt;0),INDEX(Výskyt[#Data],MATCH($B354,Výskyt[kód-P]),P$7),"")</f>
        <v/>
      </c>
      <c r="Q354" s="46" t="str">
        <f ca="1">IF(AND($B354&gt;0,Q$7&gt;0),INDEX(Výskyt[#Data],MATCH($B354,Výskyt[kód-P]),Q$7),"")</f>
        <v/>
      </c>
      <c r="R354" s="46" t="str">
        <f ca="1">IF(AND($B354&gt;0,R$7&gt;0),INDEX(Výskyt[#Data],MATCH($B354,Výskyt[kód-P]),R$7),"")</f>
        <v/>
      </c>
    </row>
    <row r="355" spans="1:18" ht="12.75" customHeight="1" x14ac:dyDescent="0.4">
      <c r="A355" s="51">
        <v>347</v>
      </c>
      <c r="B355" s="52" t="str">
        <f>IFERROR(INDEX(Výskyt[[poradie]:[kód-P]],MATCH(A355,Výskyt[poradie],0),2),"")</f>
        <v/>
      </c>
      <c r="C355" s="52" t="str">
        <f>IFERROR(INDEX(Cenník[[Kód]:[Názov]],MATCH($B355,Cenník[Kód]),2),"")</f>
        <v/>
      </c>
      <c r="D355" s="46" t="str">
        <f t="shared" ca="1" si="15"/>
        <v/>
      </c>
      <c r="E355" s="53" t="str">
        <f>IFERROR(INDEX(Cenník[[KódN]:[JC]],MATCH($B355,Cenník[KódN]),2),"")</f>
        <v/>
      </c>
      <c r="F355" s="54" t="str">
        <f t="shared" ca="1" si="16"/>
        <v/>
      </c>
      <c r="G355" s="41"/>
      <c r="H355" s="58" t="str">
        <f t="shared" si="17"/>
        <v/>
      </c>
      <c r="I355" s="46" t="str">
        <f ca="1">IF(AND($B355&gt;0,I$7&gt;0),INDEX(Výskyt[#Data],MATCH($B355,Výskyt[kód-P]),I$7),"")</f>
        <v/>
      </c>
      <c r="J355" s="46" t="str">
        <f ca="1">IF(AND($B355&gt;0,J$7&gt;0),INDEX(Výskyt[#Data],MATCH($B355,Výskyt[kód-P]),J$7),"")</f>
        <v/>
      </c>
      <c r="K355" s="46" t="str">
        <f ca="1">IF(AND($B355&gt;0,K$7&gt;0),INDEX(Výskyt[#Data],MATCH($B355,Výskyt[kód-P]),K$7),"")</f>
        <v/>
      </c>
      <c r="L355" s="46" t="str">
        <f ca="1">IF(AND($B355&gt;0,L$7&gt;0),INDEX(Výskyt[#Data],MATCH($B355,Výskyt[kód-P]),L$7),"")</f>
        <v/>
      </c>
      <c r="M355" s="46" t="str">
        <f ca="1">IF(AND($B355&gt;0,M$7&gt;0),INDEX(Výskyt[#Data],MATCH($B355,Výskyt[kód-P]),M$7),"")</f>
        <v/>
      </c>
      <c r="N355" s="46" t="str">
        <f ca="1">IF(AND($B355&gt;0,N$7&gt;0),INDEX(Výskyt[#Data],MATCH($B355,Výskyt[kód-P]),N$7),"")</f>
        <v/>
      </c>
      <c r="O355" s="46" t="str">
        <f ca="1">IF(AND($B355&gt;0,O$7&gt;0),INDEX(Výskyt[#Data],MATCH($B355,Výskyt[kód-P]),O$7),"")</f>
        <v/>
      </c>
      <c r="P355" s="46" t="str">
        <f ca="1">IF(AND($B355&gt;0,P$7&gt;0),INDEX(Výskyt[#Data],MATCH($B355,Výskyt[kód-P]),P$7),"")</f>
        <v/>
      </c>
      <c r="Q355" s="46" t="str">
        <f ca="1">IF(AND($B355&gt;0,Q$7&gt;0),INDEX(Výskyt[#Data],MATCH($B355,Výskyt[kód-P]),Q$7),"")</f>
        <v/>
      </c>
      <c r="R355" s="46" t="str">
        <f ca="1">IF(AND($B355&gt;0,R$7&gt;0),INDEX(Výskyt[#Data],MATCH($B355,Výskyt[kód-P]),R$7),"")</f>
        <v/>
      </c>
    </row>
    <row r="356" spans="1:18" ht="12.75" customHeight="1" x14ac:dyDescent="0.4">
      <c r="A356" s="51">
        <v>348</v>
      </c>
      <c r="B356" s="52" t="str">
        <f>IFERROR(INDEX(Výskyt[[poradie]:[kód-P]],MATCH(A356,Výskyt[poradie],0),2),"")</f>
        <v/>
      </c>
      <c r="C356" s="52" t="str">
        <f>IFERROR(INDEX(Cenník[[Kód]:[Názov]],MATCH($B356,Cenník[Kód]),2),"")</f>
        <v/>
      </c>
      <c r="D356" s="46" t="str">
        <f t="shared" ca="1" si="15"/>
        <v/>
      </c>
      <c r="E356" s="53" t="str">
        <f>IFERROR(INDEX(Cenník[[KódN]:[JC]],MATCH($B356,Cenník[KódN]),2),"")</f>
        <v/>
      </c>
      <c r="F356" s="54" t="str">
        <f t="shared" ca="1" si="16"/>
        <v/>
      </c>
      <c r="G356" s="41"/>
      <c r="H356" s="58" t="str">
        <f t="shared" si="17"/>
        <v/>
      </c>
      <c r="I356" s="46" t="str">
        <f ca="1">IF(AND($B356&gt;0,I$7&gt;0),INDEX(Výskyt[#Data],MATCH($B356,Výskyt[kód-P]),I$7),"")</f>
        <v/>
      </c>
      <c r="J356" s="46" t="str">
        <f ca="1">IF(AND($B356&gt;0,J$7&gt;0),INDEX(Výskyt[#Data],MATCH($B356,Výskyt[kód-P]),J$7),"")</f>
        <v/>
      </c>
      <c r="K356" s="46" t="str">
        <f ca="1">IF(AND($B356&gt;0,K$7&gt;0),INDEX(Výskyt[#Data],MATCH($B356,Výskyt[kód-P]),K$7),"")</f>
        <v/>
      </c>
      <c r="L356" s="46" t="str">
        <f ca="1">IF(AND($B356&gt;0,L$7&gt;0),INDEX(Výskyt[#Data],MATCH($B356,Výskyt[kód-P]),L$7),"")</f>
        <v/>
      </c>
      <c r="M356" s="46" t="str">
        <f ca="1">IF(AND($B356&gt;0,M$7&gt;0),INDEX(Výskyt[#Data],MATCH($B356,Výskyt[kód-P]),M$7),"")</f>
        <v/>
      </c>
      <c r="N356" s="46" t="str">
        <f ca="1">IF(AND($B356&gt;0,N$7&gt;0),INDEX(Výskyt[#Data],MATCH($B356,Výskyt[kód-P]),N$7),"")</f>
        <v/>
      </c>
      <c r="O356" s="46" t="str">
        <f ca="1">IF(AND($B356&gt;0,O$7&gt;0),INDEX(Výskyt[#Data],MATCH($B356,Výskyt[kód-P]),O$7),"")</f>
        <v/>
      </c>
      <c r="P356" s="46" t="str">
        <f ca="1">IF(AND($B356&gt;0,P$7&gt;0),INDEX(Výskyt[#Data],MATCH($B356,Výskyt[kód-P]),P$7),"")</f>
        <v/>
      </c>
      <c r="Q356" s="46" t="str">
        <f ca="1">IF(AND($B356&gt;0,Q$7&gt;0),INDEX(Výskyt[#Data],MATCH($B356,Výskyt[kód-P]),Q$7),"")</f>
        <v/>
      </c>
      <c r="R356" s="46" t="str">
        <f ca="1">IF(AND($B356&gt;0,R$7&gt;0),INDEX(Výskyt[#Data],MATCH($B356,Výskyt[kód-P]),R$7),"")</f>
        <v/>
      </c>
    </row>
    <row r="357" spans="1:18" ht="12.75" customHeight="1" x14ac:dyDescent="0.4">
      <c r="A357" s="51">
        <v>349</v>
      </c>
      <c r="B357" s="52" t="str">
        <f>IFERROR(INDEX(Výskyt[[poradie]:[kód-P]],MATCH(A357,Výskyt[poradie],0),2),"")</f>
        <v/>
      </c>
      <c r="C357" s="52" t="str">
        <f>IFERROR(INDEX(Cenník[[Kód]:[Názov]],MATCH($B357,Cenník[Kód]),2),"")</f>
        <v/>
      </c>
      <c r="D357" s="46" t="str">
        <f t="shared" ca="1" si="15"/>
        <v/>
      </c>
      <c r="E357" s="53" t="str">
        <f>IFERROR(INDEX(Cenník[[KódN]:[JC]],MATCH($B357,Cenník[KódN]),2),"")</f>
        <v/>
      </c>
      <c r="F357" s="54" t="str">
        <f t="shared" ca="1" si="16"/>
        <v/>
      </c>
      <c r="G357" s="41"/>
      <c r="H357" s="58" t="str">
        <f t="shared" si="17"/>
        <v/>
      </c>
      <c r="I357" s="46" t="str">
        <f ca="1">IF(AND($B357&gt;0,I$7&gt;0),INDEX(Výskyt[#Data],MATCH($B357,Výskyt[kód-P]),I$7),"")</f>
        <v/>
      </c>
      <c r="J357" s="46" t="str">
        <f ca="1">IF(AND($B357&gt;0,J$7&gt;0),INDEX(Výskyt[#Data],MATCH($B357,Výskyt[kód-P]),J$7),"")</f>
        <v/>
      </c>
      <c r="K357" s="46" t="str">
        <f ca="1">IF(AND($B357&gt;0,K$7&gt;0),INDEX(Výskyt[#Data],MATCH($B357,Výskyt[kód-P]),K$7),"")</f>
        <v/>
      </c>
      <c r="L357" s="46" t="str">
        <f ca="1">IF(AND($B357&gt;0,L$7&gt;0),INDEX(Výskyt[#Data],MATCH($B357,Výskyt[kód-P]),L$7),"")</f>
        <v/>
      </c>
      <c r="M357" s="46" t="str">
        <f ca="1">IF(AND($B357&gt;0,M$7&gt;0),INDEX(Výskyt[#Data],MATCH($B357,Výskyt[kód-P]),M$7),"")</f>
        <v/>
      </c>
      <c r="N357" s="46" t="str">
        <f ca="1">IF(AND($B357&gt;0,N$7&gt;0),INDEX(Výskyt[#Data],MATCH($B357,Výskyt[kód-P]),N$7),"")</f>
        <v/>
      </c>
      <c r="O357" s="46" t="str">
        <f ca="1">IF(AND($B357&gt;0,O$7&gt;0),INDEX(Výskyt[#Data],MATCH($B357,Výskyt[kód-P]),O$7),"")</f>
        <v/>
      </c>
      <c r="P357" s="46" t="str">
        <f ca="1">IF(AND($B357&gt;0,P$7&gt;0),INDEX(Výskyt[#Data],MATCH($B357,Výskyt[kód-P]),P$7),"")</f>
        <v/>
      </c>
      <c r="Q357" s="46" t="str">
        <f ca="1">IF(AND($B357&gt;0,Q$7&gt;0),INDEX(Výskyt[#Data],MATCH($B357,Výskyt[kód-P]),Q$7),"")</f>
        <v/>
      </c>
      <c r="R357" s="46" t="str">
        <f ca="1">IF(AND($B357&gt;0,R$7&gt;0),INDEX(Výskyt[#Data],MATCH($B357,Výskyt[kód-P]),R$7),"")</f>
        <v/>
      </c>
    </row>
    <row r="358" spans="1:18" ht="12.75" customHeight="1" x14ac:dyDescent="0.4">
      <c r="A358" s="51">
        <v>350</v>
      </c>
      <c r="B358" s="52" t="str">
        <f>IFERROR(INDEX(Výskyt[[poradie]:[kód-P]],MATCH(A358,Výskyt[poradie],0),2),"")</f>
        <v/>
      </c>
      <c r="C358" s="52" t="str">
        <f>IFERROR(INDEX(Cenník[[Kód]:[Názov]],MATCH($B358,Cenník[Kód]),2),"")</f>
        <v/>
      </c>
      <c r="D358" s="46" t="str">
        <f t="shared" ca="1" si="15"/>
        <v/>
      </c>
      <c r="E358" s="53" t="str">
        <f>IFERROR(INDEX(Cenník[[KódN]:[JC]],MATCH($B358,Cenník[KódN]),2),"")</f>
        <v/>
      </c>
      <c r="F358" s="54" t="str">
        <f t="shared" ca="1" si="16"/>
        <v/>
      </c>
      <c r="G358" s="41"/>
      <c r="H358" s="58" t="str">
        <f t="shared" si="17"/>
        <v/>
      </c>
      <c r="I358" s="46" t="str">
        <f ca="1">IF(AND($B358&gt;0,I$7&gt;0),INDEX(Výskyt[#Data],MATCH($B358,Výskyt[kód-P]),I$7),"")</f>
        <v/>
      </c>
      <c r="J358" s="46" t="str">
        <f ca="1">IF(AND($B358&gt;0,J$7&gt;0),INDEX(Výskyt[#Data],MATCH($B358,Výskyt[kód-P]),J$7),"")</f>
        <v/>
      </c>
      <c r="K358" s="46" t="str">
        <f ca="1">IF(AND($B358&gt;0,K$7&gt;0),INDEX(Výskyt[#Data],MATCH($B358,Výskyt[kód-P]),K$7),"")</f>
        <v/>
      </c>
      <c r="L358" s="46" t="str">
        <f ca="1">IF(AND($B358&gt;0,L$7&gt;0),INDEX(Výskyt[#Data],MATCH($B358,Výskyt[kód-P]),L$7),"")</f>
        <v/>
      </c>
      <c r="M358" s="46" t="str">
        <f ca="1">IF(AND($B358&gt;0,M$7&gt;0),INDEX(Výskyt[#Data],MATCH($B358,Výskyt[kód-P]),M$7),"")</f>
        <v/>
      </c>
      <c r="N358" s="46" t="str">
        <f ca="1">IF(AND($B358&gt;0,N$7&gt;0),INDEX(Výskyt[#Data],MATCH($B358,Výskyt[kód-P]),N$7),"")</f>
        <v/>
      </c>
      <c r="O358" s="46" t="str">
        <f ca="1">IF(AND($B358&gt;0,O$7&gt;0),INDEX(Výskyt[#Data],MATCH($B358,Výskyt[kód-P]),O$7),"")</f>
        <v/>
      </c>
      <c r="P358" s="46" t="str">
        <f ca="1">IF(AND($B358&gt;0,P$7&gt;0),INDEX(Výskyt[#Data],MATCH($B358,Výskyt[kód-P]),P$7),"")</f>
        <v/>
      </c>
      <c r="Q358" s="46" t="str">
        <f ca="1">IF(AND($B358&gt;0,Q$7&gt;0),INDEX(Výskyt[#Data],MATCH($B358,Výskyt[kód-P]),Q$7),"")</f>
        <v/>
      </c>
      <c r="R358" s="46" t="str">
        <f ca="1">IF(AND($B358&gt;0,R$7&gt;0),INDEX(Výskyt[#Data],MATCH($B358,Výskyt[kód-P]),R$7),"")</f>
        <v/>
      </c>
    </row>
    <row r="359" spans="1:18" ht="12.75" customHeight="1" x14ac:dyDescent="0.4">
      <c r="A359" s="51">
        <v>351</v>
      </c>
      <c r="B359" s="52" t="str">
        <f>IFERROR(INDEX(Výskyt[[poradie]:[kód-P]],MATCH(A359,Výskyt[poradie],0),2),"")</f>
        <v/>
      </c>
      <c r="C359" s="52" t="str">
        <f>IFERROR(INDEX(Cenník[[Kód]:[Názov]],MATCH($B359,Cenník[Kód]),2),"")</f>
        <v/>
      </c>
      <c r="D359" s="46" t="str">
        <f t="shared" ca="1" si="15"/>
        <v/>
      </c>
      <c r="E359" s="53" t="str">
        <f>IFERROR(INDEX(Cenník[[KódN]:[JC]],MATCH($B359,Cenník[KódN]),2),"")</f>
        <v/>
      </c>
      <c r="F359" s="54" t="str">
        <f t="shared" ca="1" si="16"/>
        <v/>
      </c>
      <c r="G359" s="41"/>
      <c r="H359" s="58" t="str">
        <f t="shared" si="17"/>
        <v/>
      </c>
      <c r="I359" s="46" t="str">
        <f ca="1">IF(AND($B359&gt;0,I$7&gt;0),INDEX(Výskyt[#Data],MATCH($B359,Výskyt[kód-P]),I$7),"")</f>
        <v/>
      </c>
      <c r="J359" s="46" t="str">
        <f ca="1">IF(AND($B359&gt;0,J$7&gt;0),INDEX(Výskyt[#Data],MATCH($B359,Výskyt[kód-P]),J$7),"")</f>
        <v/>
      </c>
      <c r="K359" s="46" t="str">
        <f ca="1">IF(AND($B359&gt;0,K$7&gt;0),INDEX(Výskyt[#Data],MATCH($B359,Výskyt[kód-P]),K$7),"")</f>
        <v/>
      </c>
      <c r="L359" s="46" t="str">
        <f ca="1">IF(AND($B359&gt;0,L$7&gt;0),INDEX(Výskyt[#Data],MATCH($B359,Výskyt[kód-P]),L$7),"")</f>
        <v/>
      </c>
      <c r="M359" s="46" t="str">
        <f ca="1">IF(AND($B359&gt;0,M$7&gt;0),INDEX(Výskyt[#Data],MATCH($B359,Výskyt[kód-P]),M$7),"")</f>
        <v/>
      </c>
      <c r="N359" s="46" t="str">
        <f ca="1">IF(AND($B359&gt;0,N$7&gt;0),INDEX(Výskyt[#Data],MATCH($B359,Výskyt[kód-P]),N$7),"")</f>
        <v/>
      </c>
      <c r="O359" s="46" t="str">
        <f ca="1">IF(AND($B359&gt;0,O$7&gt;0),INDEX(Výskyt[#Data],MATCH($B359,Výskyt[kód-P]),O$7),"")</f>
        <v/>
      </c>
      <c r="P359" s="46" t="str">
        <f ca="1">IF(AND($B359&gt;0,P$7&gt;0),INDEX(Výskyt[#Data],MATCH($B359,Výskyt[kód-P]),P$7),"")</f>
        <v/>
      </c>
      <c r="Q359" s="46" t="str">
        <f ca="1">IF(AND($B359&gt;0,Q$7&gt;0),INDEX(Výskyt[#Data],MATCH($B359,Výskyt[kód-P]),Q$7),"")</f>
        <v/>
      </c>
      <c r="R359" s="46" t="str">
        <f ca="1">IF(AND($B359&gt;0,R$7&gt;0),INDEX(Výskyt[#Data],MATCH($B359,Výskyt[kód-P]),R$7),"")</f>
        <v/>
      </c>
    </row>
    <row r="360" spans="1:18" ht="12.75" customHeight="1" x14ac:dyDescent="0.4">
      <c r="A360" s="51">
        <v>352</v>
      </c>
      <c r="B360" s="52" t="str">
        <f>IFERROR(INDEX(Výskyt[[poradie]:[kód-P]],MATCH(A360,Výskyt[poradie],0),2),"")</f>
        <v/>
      </c>
      <c r="C360" s="52" t="str">
        <f>IFERROR(INDEX(Cenník[[Kód]:[Názov]],MATCH($B360,Cenník[Kód]),2),"")</f>
        <v/>
      </c>
      <c r="D360" s="46" t="str">
        <f t="shared" ca="1" si="15"/>
        <v/>
      </c>
      <c r="E360" s="53" t="str">
        <f>IFERROR(INDEX(Cenník[[KódN]:[JC]],MATCH($B360,Cenník[KódN]),2),"")</f>
        <v/>
      </c>
      <c r="F360" s="54" t="str">
        <f t="shared" ca="1" si="16"/>
        <v/>
      </c>
      <c r="G360" s="41"/>
      <c r="H360" s="58" t="str">
        <f t="shared" si="17"/>
        <v/>
      </c>
      <c r="I360" s="46" t="str">
        <f ca="1">IF(AND($B360&gt;0,I$7&gt;0),INDEX(Výskyt[#Data],MATCH($B360,Výskyt[kód-P]),I$7),"")</f>
        <v/>
      </c>
      <c r="J360" s="46" t="str">
        <f ca="1">IF(AND($B360&gt;0,J$7&gt;0),INDEX(Výskyt[#Data],MATCH($B360,Výskyt[kód-P]),J$7),"")</f>
        <v/>
      </c>
      <c r="K360" s="46" t="str">
        <f ca="1">IF(AND($B360&gt;0,K$7&gt;0),INDEX(Výskyt[#Data],MATCH($B360,Výskyt[kód-P]),K$7),"")</f>
        <v/>
      </c>
      <c r="L360" s="46" t="str">
        <f ca="1">IF(AND($B360&gt;0,L$7&gt;0),INDEX(Výskyt[#Data],MATCH($B360,Výskyt[kód-P]),L$7),"")</f>
        <v/>
      </c>
      <c r="M360" s="46" t="str">
        <f ca="1">IF(AND($B360&gt;0,M$7&gt;0),INDEX(Výskyt[#Data],MATCH($B360,Výskyt[kód-P]),M$7),"")</f>
        <v/>
      </c>
      <c r="N360" s="46" t="str">
        <f ca="1">IF(AND($B360&gt;0,N$7&gt;0),INDEX(Výskyt[#Data],MATCH($B360,Výskyt[kód-P]),N$7),"")</f>
        <v/>
      </c>
      <c r="O360" s="46" t="str">
        <f ca="1">IF(AND($B360&gt;0,O$7&gt;0),INDEX(Výskyt[#Data],MATCH($B360,Výskyt[kód-P]),O$7),"")</f>
        <v/>
      </c>
      <c r="P360" s="46" t="str">
        <f ca="1">IF(AND($B360&gt;0,P$7&gt;0),INDEX(Výskyt[#Data],MATCH($B360,Výskyt[kód-P]),P$7),"")</f>
        <v/>
      </c>
      <c r="Q360" s="46" t="str">
        <f ca="1">IF(AND($B360&gt;0,Q$7&gt;0),INDEX(Výskyt[#Data],MATCH($B360,Výskyt[kód-P]),Q$7),"")</f>
        <v/>
      </c>
      <c r="R360" s="46" t="str">
        <f ca="1">IF(AND($B360&gt;0,R$7&gt;0),INDEX(Výskyt[#Data],MATCH($B360,Výskyt[kód-P]),R$7),"")</f>
        <v/>
      </c>
    </row>
    <row r="361" spans="1:18" ht="12.75" customHeight="1" x14ac:dyDescent="0.4">
      <c r="A361" s="51">
        <v>353</v>
      </c>
      <c r="B361" s="52" t="str">
        <f>IFERROR(INDEX(Výskyt[[poradie]:[kód-P]],MATCH(A361,Výskyt[poradie],0),2),"")</f>
        <v/>
      </c>
      <c r="C361" s="52" t="str">
        <f>IFERROR(INDEX(Cenník[[Kód]:[Názov]],MATCH($B361,Cenník[Kód]),2),"")</f>
        <v/>
      </c>
      <c r="D361" s="46" t="str">
        <f t="shared" ca="1" si="15"/>
        <v/>
      </c>
      <c r="E361" s="53" t="str">
        <f>IFERROR(INDEX(Cenník[[KódN]:[JC]],MATCH($B361,Cenník[KódN]),2),"")</f>
        <v/>
      </c>
      <c r="F361" s="54" t="str">
        <f t="shared" ca="1" si="16"/>
        <v/>
      </c>
      <c r="G361" s="41"/>
      <c r="H361" s="58" t="str">
        <f t="shared" si="17"/>
        <v/>
      </c>
      <c r="I361" s="46" t="str">
        <f ca="1">IF(AND($B361&gt;0,I$7&gt;0),INDEX(Výskyt[#Data],MATCH($B361,Výskyt[kód-P]),I$7),"")</f>
        <v/>
      </c>
      <c r="J361" s="46" t="str">
        <f ca="1">IF(AND($B361&gt;0,J$7&gt;0),INDEX(Výskyt[#Data],MATCH($B361,Výskyt[kód-P]),J$7),"")</f>
        <v/>
      </c>
      <c r="K361" s="46" t="str">
        <f ca="1">IF(AND($B361&gt;0,K$7&gt;0),INDEX(Výskyt[#Data],MATCH($B361,Výskyt[kód-P]),K$7),"")</f>
        <v/>
      </c>
      <c r="L361" s="46" t="str">
        <f ca="1">IF(AND($B361&gt;0,L$7&gt;0),INDEX(Výskyt[#Data],MATCH($B361,Výskyt[kód-P]),L$7),"")</f>
        <v/>
      </c>
      <c r="M361" s="46" t="str">
        <f ca="1">IF(AND($B361&gt;0,M$7&gt;0),INDEX(Výskyt[#Data],MATCH($B361,Výskyt[kód-P]),M$7),"")</f>
        <v/>
      </c>
      <c r="N361" s="46" t="str">
        <f ca="1">IF(AND($B361&gt;0,N$7&gt;0),INDEX(Výskyt[#Data],MATCH($B361,Výskyt[kód-P]),N$7),"")</f>
        <v/>
      </c>
      <c r="O361" s="46" t="str">
        <f ca="1">IF(AND($B361&gt;0,O$7&gt;0),INDEX(Výskyt[#Data],MATCH($B361,Výskyt[kód-P]),O$7),"")</f>
        <v/>
      </c>
      <c r="P361" s="46" t="str">
        <f ca="1">IF(AND($B361&gt;0,P$7&gt;0),INDEX(Výskyt[#Data],MATCH($B361,Výskyt[kód-P]),P$7),"")</f>
        <v/>
      </c>
      <c r="Q361" s="46" t="str">
        <f ca="1">IF(AND($B361&gt;0,Q$7&gt;0),INDEX(Výskyt[#Data],MATCH($B361,Výskyt[kód-P]),Q$7),"")</f>
        <v/>
      </c>
      <c r="R361" s="46" t="str">
        <f ca="1">IF(AND($B361&gt;0,R$7&gt;0),INDEX(Výskyt[#Data],MATCH($B361,Výskyt[kód-P]),R$7),"")</f>
        <v/>
      </c>
    </row>
    <row r="362" spans="1:18" ht="12.75" customHeight="1" x14ac:dyDescent="0.4">
      <c r="A362" s="51">
        <v>354</v>
      </c>
      <c r="B362" s="52" t="str">
        <f>IFERROR(INDEX(Výskyt[[poradie]:[kód-P]],MATCH(A362,Výskyt[poradie],0),2),"")</f>
        <v/>
      </c>
      <c r="C362" s="52" t="str">
        <f>IFERROR(INDEX(Cenník[[Kód]:[Názov]],MATCH($B362,Cenník[Kód]),2),"")</f>
        <v/>
      </c>
      <c r="D362" s="46" t="str">
        <f t="shared" ca="1" si="15"/>
        <v/>
      </c>
      <c r="E362" s="53" t="str">
        <f>IFERROR(INDEX(Cenník[[KódN]:[JC]],MATCH($B362,Cenník[KódN]),2),"")</f>
        <v/>
      </c>
      <c r="F362" s="54" t="str">
        <f t="shared" ca="1" si="16"/>
        <v/>
      </c>
      <c r="G362" s="41"/>
      <c r="H362" s="58" t="str">
        <f t="shared" si="17"/>
        <v/>
      </c>
      <c r="I362" s="46" t="str">
        <f ca="1">IF(AND($B362&gt;0,I$7&gt;0),INDEX(Výskyt[#Data],MATCH($B362,Výskyt[kód-P]),I$7),"")</f>
        <v/>
      </c>
      <c r="J362" s="46" t="str">
        <f ca="1">IF(AND($B362&gt;0,J$7&gt;0),INDEX(Výskyt[#Data],MATCH($B362,Výskyt[kód-P]),J$7),"")</f>
        <v/>
      </c>
      <c r="K362" s="46" t="str">
        <f ca="1">IF(AND($B362&gt;0,K$7&gt;0),INDEX(Výskyt[#Data],MATCH($B362,Výskyt[kód-P]),K$7),"")</f>
        <v/>
      </c>
      <c r="L362" s="46" t="str">
        <f ca="1">IF(AND($B362&gt;0,L$7&gt;0),INDEX(Výskyt[#Data],MATCH($B362,Výskyt[kód-P]),L$7),"")</f>
        <v/>
      </c>
      <c r="M362" s="46" t="str">
        <f ca="1">IF(AND($B362&gt;0,M$7&gt;0),INDEX(Výskyt[#Data],MATCH($B362,Výskyt[kód-P]),M$7),"")</f>
        <v/>
      </c>
      <c r="N362" s="46" t="str">
        <f ca="1">IF(AND($B362&gt;0,N$7&gt;0),INDEX(Výskyt[#Data],MATCH($B362,Výskyt[kód-P]),N$7),"")</f>
        <v/>
      </c>
      <c r="O362" s="46" t="str">
        <f ca="1">IF(AND($B362&gt;0,O$7&gt;0),INDEX(Výskyt[#Data],MATCH($B362,Výskyt[kód-P]),O$7),"")</f>
        <v/>
      </c>
      <c r="P362" s="46" t="str">
        <f ca="1">IF(AND($B362&gt;0,P$7&gt;0),INDEX(Výskyt[#Data],MATCH($B362,Výskyt[kód-P]),P$7),"")</f>
        <v/>
      </c>
      <c r="Q362" s="46" t="str">
        <f ca="1">IF(AND($B362&gt;0,Q$7&gt;0),INDEX(Výskyt[#Data],MATCH($B362,Výskyt[kód-P]),Q$7),"")</f>
        <v/>
      </c>
      <c r="R362" s="46" t="str">
        <f ca="1">IF(AND($B362&gt;0,R$7&gt;0),INDEX(Výskyt[#Data],MATCH($B362,Výskyt[kód-P]),R$7),"")</f>
        <v/>
      </c>
    </row>
    <row r="363" spans="1:18" ht="12.75" customHeight="1" x14ac:dyDescent="0.4">
      <c r="A363" s="51">
        <v>355</v>
      </c>
      <c r="B363" s="52" t="str">
        <f>IFERROR(INDEX(Výskyt[[poradie]:[kód-P]],MATCH(A363,Výskyt[poradie],0),2),"")</f>
        <v/>
      </c>
      <c r="C363" s="52" t="str">
        <f>IFERROR(INDEX(Cenník[[Kód]:[Názov]],MATCH($B363,Cenník[Kód]),2),"")</f>
        <v/>
      </c>
      <c r="D363" s="46" t="str">
        <f t="shared" ca="1" si="15"/>
        <v/>
      </c>
      <c r="E363" s="53" t="str">
        <f>IFERROR(INDEX(Cenník[[KódN]:[JC]],MATCH($B363,Cenník[KódN]),2),"")</f>
        <v/>
      </c>
      <c r="F363" s="54" t="str">
        <f t="shared" ca="1" si="16"/>
        <v/>
      </c>
      <c r="G363" s="41"/>
      <c r="H363" s="58" t="str">
        <f t="shared" si="17"/>
        <v/>
      </c>
      <c r="I363" s="46" t="str">
        <f ca="1">IF(AND($B363&gt;0,I$7&gt;0),INDEX(Výskyt[#Data],MATCH($B363,Výskyt[kód-P]),I$7),"")</f>
        <v/>
      </c>
      <c r="J363" s="46" t="str">
        <f ca="1">IF(AND($B363&gt;0,J$7&gt;0),INDEX(Výskyt[#Data],MATCH($B363,Výskyt[kód-P]),J$7),"")</f>
        <v/>
      </c>
      <c r="K363" s="46" t="str">
        <f ca="1">IF(AND($B363&gt;0,K$7&gt;0),INDEX(Výskyt[#Data],MATCH($B363,Výskyt[kód-P]),K$7),"")</f>
        <v/>
      </c>
      <c r="L363" s="46" t="str">
        <f ca="1">IF(AND($B363&gt;0,L$7&gt;0),INDEX(Výskyt[#Data],MATCH($B363,Výskyt[kód-P]),L$7),"")</f>
        <v/>
      </c>
      <c r="M363" s="46" t="str">
        <f ca="1">IF(AND($B363&gt;0,M$7&gt;0),INDEX(Výskyt[#Data],MATCH($B363,Výskyt[kód-P]),M$7),"")</f>
        <v/>
      </c>
      <c r="N363" s="46" t="str">
        <f ca="1">IF(AND($B363&gt;0,N$7&gt;0),INDEX(Výskyt[#Data],MATCH($B363,Výskyt[kód-P]),N$7),"")</f>
        <v/>
      </c>
      <c r="O363" s="46" t="str">
        <f ca="1">IF(AND($B363&gt;0,O$7&gt;0),INDEX(Výskyt[#Data],MATCH($B363,Výskyt[kód-P]),O$7),"")</f>
        <v/>
      </c>
      <c r="P363" s="46" t="str">
        <f ca="1">IF(AND($B363&gt;0,P$7&gt;0),INDEX(Výskyt[#Data],MATCH($B363,Výskyt[kód-P]),P$7),"")</f>
        <v/>
      </c>
      <c r="Q363" s="46" t="str">
        <f ca="1">IF(AND($B363&gt;0,Q$7&gt;0),INDEX(Výskyt[#Data],MATCH($B363,Výskyt[kód-P]),Q$7),"")</f>
        <v/>
      </c>
      <c r="R363" s="46" t="str">
        <f ca="1">IF(AND($B363&gt;0,R$7&gt;0),INDEX(Výskyt[#Data],MATCH($B363,Výskyt[kód-P]),R$7),"")</f>
        <v/>
      </c>
    </row>
    <row r="364" spans="1:18" ht="12.75" customHeight="1" x14ac:dyDescent="0.4">
      <c r="A364" s="51">
        <v>356</v>
      </c>
      <c r="B364" s="52" t="str">
        <f>IFERROR(INDEX(Výskyt[[poradie]:[kód-P]],MATCH(A364,Výskyt[poradie],0),2),"")</f>
        <v/>
      </c>
      <c r="C364" s="52" t="str">
        <f>IFERROR(INDEX(Cenník[[Kód]:[Názov]],MATCH($B364,Cenník[Kód]),2),"")</f>
        <v/>
      </c>
      <c r="D364" s="46" t="str">
        <f t="shared" ca="1" si="15"/>
        <v/>
      </c>
      <c r="E364" s="53" t="str">
        <f>IFERROR(INDEX(Cenník[[KódN]:[JC]],MATCH($B364,Cenník[KódN]),2),"")</f>
        <v/>
      </c>
      <c r="F364" s="54" t="str">
        <f t="shared" ca="1" si="16"/>
        <v/>
      </c>
      <c r="G364" s="41"/>
      <c r="H364" s="58" t="str">
        <f t="shared" si="17"/>
        <v/>
      </c>
      <c r="I364" s="46" t="str">
        <f ca="1">IF(AND($B364&gt;0,I$7&gt;0),INDEX(Výskyt[#Data],MATCH($B364,Výskyt[kód-P]),I$7),"")</f>
        <v/>
      </c>
      <c r="J364" s="46" t="str">
        <f ca="1">IF(AND($B364&gt;0,J$7&gt;0),INDEX(Výskyt[#Data],MATCH($B364,Výskyt[kód-P]),J$7),"")</f>
        <v/>
      </c>
      <c r="K364" s="46" t="str">
        <f ca="1">IF(AND($B364&gt;0,K$7&gt;0),INDEX(Výskyt[#Data],MATCH($B364,Výskyt[kód-P]),K$7),"")</f>
        <v/>
      </c>
      <c r="L364" s="46" t="str">
        <f ca="1">IF(AND($B364&gt;0,L$7&gt;0),INDEX(Výskyt[#Data],MATCH($B364,Výskyt[kód-P]),L$7),"")</f>
        <v/>
      </c>
      <c r="M364" s="46" t="str">
        <f ca="1">IF(AND($B364&gt;0,M$7&gt;0),INDEX(Výskyt[#Data],MATCH($B364,Výskyt[kód-P]),M$7),"")</f>
        <v/>
      </c>
      <c r="N364" s="46" t="str">
        <f ca="1">IF(AND($B364&gt;0,N$7&gt;0),INDEX(Výskyt[#Data],MATCH($B364,Výskyt[kód-P]),N$7),"")</f>
        <v/>
      </c>
      <c r="O364" s="46" t="str">
        <f ca="1">IF(AND($B364&gt;0,O$7&gt;0),INDEX(Výskyt[#Data],MATCH($B364,Výskyt[kód-P]),O$7),"")</f>
        <v/>
      </c>
      <c r="P364" s="46" t="str">
        <f ca="1">IF(AND($B364&gt;0,P$7&gt;0),INDEX(Výskyt[#Data],MATCH($B364,Výskyt[kód-P]),P$7),"")</f>
        <v/>
      </c>
      <c r="Q364" s="46" t="str">
        <f ca="1">IF(AND($B364&gt;0,Q$7&gt;0),INDEX(Výskyt[#Data],MATCH($B364,Výskyt[kód-P]),Q$7),"")</f>
        <v/>
      </c>
      <c r="R364" s="46" t="str">
        <f ca="1">IF(AND($B364&gt;0,R$7&gt;0),INDEX(Výskyt[#Data],MATCH($B364,Výskyt[kód-P]),R$7),"")</f>
        <v/>
      </c>
    </row>
    <row r="365" spans="1:18" ht="12.75" customHeight="1" x14ac:dyDescent="0.4">
      <c r="A365" s="51">
        <v>357</v>
      </c>
      <c r="B365" s="52" t="str">
        <f>IFERROR(INDEX(Výskyt[[poradie]:[kód-P]],MATCH(A365,Výskyt[poradie],0),2),"")</f>
        <v/>
      </c>
      <c r="C365" s="52" t="str">
        <f>IFERROR(INDEX(Cenník[[Kód]:[Názov]],MATCH($B365,Cenník[Kód]),2),"")</f>
        <v/>
      </c>
      <c r="D365" s="46" t="str">
        <f t="shared" ca="1" si="15"/>
        <v/>
      </c>
      <c r="E365" s="53" t="str">
        <f>IFERROR(INDEX(Cenník[[KódN]:[JC]],MATCH($B365,Cenník[KódN]),2),"")</f>
        <v/>
      </c>
      <c r="F365" s="54" t="str">
        <f t="shared" ca="1" si="16"/>
        <v/>
      </c>
      <c r="G365" s="41"/>
      <c r="H365" s="58" t="str">
        <f t="shared" si="17"/>
        <v/>
      </c>
      <c r="I365" s="46" t="str">
        <f ca="1">IF(AND($B365&gt;0,I$7&gt;0),INDEX(Výskyt[#Data],MATCH($B365,Výskyt[kód-P]),I$7),"")</f>
        <v/>
      </c>
      <c r="J365" s="46" t="str">
        <f ca="1">IF(AND($B365&gt;0,J$7&gt;0),INDEX(Výskyt[#Data],MATCH($B365,Výskyt[kód-P]),J$7),"")</f>
        <v/>
      </c>
      <c r="K365" s="46" t="str">
        <f ca="1">IF(AND($B365&gt;0,K$7&gt;0),INDEX(Výskyt[#Data],MATCH($B365,Výskyt[kód-P]),K$7),"")</f>
        <v/>
      </c>
      <c r="L365" s="46" t="str">
        <f ca="1">IF(AND($B365&gt;0,L$7&gt;0),INDEX(Výskyt[#Data],MATCH($B365,Výskyt[kód-P]),L$7),"")</f>
        <v/>
      </c>
      <c r="M365" s="46" t="str">
        <f ca="1">IF(AND($B365&gt;0,M$7&gt;0),INDEX(Výskyt[#Data],MATCH($B365,Výskyt[kód-P]),M$7),"")</f>
        <v/>
      </c>
      <c r="N365" s="46" t="str">
        <f ca="1">IF(AND($B365&gt;0,N$7&gt;0),INDEX(Výskyt[#Data],MATCH($B365,Výskyt[kód-P]),N$7),"")</f>
        <v/>
      </c>
      <c r="O365" s="46" t="str">
        <f ca="1">IF(AND($B365&gt;0,O$7&gt;0),INDEX(Výskyt[#Data],MATCH($B365,Výskyt[kód-P]),O$7),"")</f>
        <v/>
      </c>
      <c r="P365" s="46" t="str">
        <f ca="1">IF(AND($B365&gt;0,P$7&gt;0),INDEX(Výskyt[#Data],MATCH($B365,Výskyt[kód-P]),P$7),"")</f>
        <v/>
      </c>
      <c r="Q365" s="46" t="str">
        <f ca="1">IF(AND($B365&gt;0,Q$7&gt;0),INDEX(Výskyt[#Data],MATCH($B365,Výskyt[kód-P]),Q$7),"")</f>
        <v/>
      </c>
      <c r="R365" s="46" t="str">
        <f ca="1">IF(AND($B365&gt;0,R$7&gt;0),INDEX(Výskyt[#Data],MATCH($B365,Výskyt[kód-P]),R$7),"")</f>
        <v/>
      </c>
    </row>
    <row r="366" spans="1:18" ht="12.75" customHeight="1" x14ac:dyDescent="0.4">
      <c r="A366" s="51">
        <v>358</v>
      </c>
      <c r="B366" s="52" t="str">
        <f>IFERROR(INDEX(Výskyt[[poradie]:[kód-P]],MATCH(A366,Výskyt[poradie],0),2),"")</f>
        <v/>
      </c>
      <c r="C366" s="52" t="str">
        <f>IFERROR(INDEX(Cenník[[Kód]:[Názov]],MATCH($B366,Cenník[Kód]),2),"")</f>
        <v/>
      </c>
      <c r="D366" s="46" t="str">
        <f t="shared" ca="1" si="15"/>
        <v/>
      </c>
      <c r="E366" s="53" t="str">
        <f>IFERROR(INDEX(Cenník[[KódN]:[JC]],MATCH($B366,Cenník[KódN]),2),"")</f>
        <v/>
      </c>
      <c r="F366" s="54" t="str">
        <f t="shared" ca="1" si="16"/>
        <v/>
      </c>
      <c r="G366" s="41"/>
      <c r="H366" s="58" t="str">
        <f t="shared" si="17"/>
        <v/>
      </c>
      <c r="I366" s="46" t="str">
        <f ca="1">IF(AND($B366&gt;0,I$7&gt;0),INDEX(Výskyt[#Data],MATCH($B366,Výskyt[kód-P]),I$7),"")</f>
        <v/>
      </c>
      <c r="J366" s="46" t="str">
        <f ca="1">IF(AND($B366&gt;0,J$7&gt;0),INDEX(Výskyt[#Data],MATCH($B366,Výskyt[kód-P]),J$7),"")</f>
        <v/>
      </c>
      <c r="K366" s="46" t="str">
        <f ca="1">IF(AND($B366&gt;0,K$7&gt;0),INDEX(Výskyt[#Data],MATCH($B366,Výskyt[kód-P]),K$7),"")</f>
        <v/>
      </c>
      <c r="L366" s="46" t="str">
        <f ca="1">IF(AND($B366&gt;0,L$7&gt;0),INDEX(Výskyt[#Data],MATCH($B366,Výskyt[kód-P]),L$7),"")</f>
        <v/>
      </c>
      <c r="M366" s="46" t="str">
        <f ca="1">IF(AND($B366&gt;0,M$7&gt;0),INDEX(Výskyt[#Data],MATCH($B366,Výskyt[kód-P]),M$7),"")</f>
        <v/>
      </c>
      <c r="N366" s="46" t="str">
        <f ca="1">IF(AND($B366&gt;0,N$7&gt;0),INDEX(Výskyt[#Data],MATCH($B366,Výskyt[kód-P]),N$7),"")</f>
        <v/>
      </c>
      <c r="O366" s="46" t="str">
        <f ca="1">IF(AND($B366&gt;0,O$7&gt;0),INDEX(Výskyt[#Data],MATCH($B366,Výskyt[kód-P]),O$7),"")</f>
        <v/>
      </c>
      <c r="P366" s="46" t="str">
        <f ca="1">IF(AND($B366&gt;0,P$7&gt;0),INDEX(Výskyt[#Data],MATCH($B366,Výskyt[kód-P]),P$7),"")</f>
        <v/>
      </c>
      <c r="Q366" s="46" t="str">
        <f ca="1">IF(AND($B366&gt;0,Q$7&gt;0),INDEX(Výskyt[#Data],MATCH($B366,Výskyt[kód-P]),Q$7),"")</f>
        <v/>
      </c>
      <c r="R366" s="46" t="str">
        <f ca="1">IF(AND($B366&gt;0,R$7&gt;0),INDEX(Výskyt[#Data],MATCH($B366,Výskyt[kód-P]),R$7),"")</f>
        <v/>
      </c>
    </row>
    <row r="367" spans="1:18" ht="12.75" customHeight="1" x14ac:dyDescent="0.4">
      <c r="A367" s="51">
        <v>359</v>
      </c>
      <c r="B367" s="52" t="str">
        <f>IFERROR(INDEX(Výskyt[[poradie]:[kód-P]],MATCH(A367,Výskyt[poradie],0),2),"")</f>
        <v/>
      </c>
      <c r="C367" s="52" t="str">
        <f>IFERROR(INDEX(Cenník[[Kód]:[Názov]],MATCH($B367,Cenník[Kód]),2),"")</f>
        <v/>
      </c>
      <c r="D367" s="46" t="str">
        <f t="shared" ca="1" si="15"/>
        <v/>
      </c>
      <c r="E367" s="53" t="str">
        <f>IFERROR(INDEX(Cenník[[KódN]:[JC]],MATCH($B367,Cenník[KódN]),2),"")</f>
        <v/>
      </c>
      <c r="F367" s="54" t="str">
        <f t="shared" ca="1" si="16"/>
        <v/>
      </c>
      <c r="G367" s="41"/>
      <c r="H367" s="58" t="str">
        <f t="shared" si="17"/>
        <v/>
      </c>
      <c r="I367" s="46" t="str">
        <f ca="1">IF(AND($B367&gt;0,I$7&gt;0),INDEX(Výskyt[#Data],MATCH($B367,Výskyt[kód-P]),I$7),"")</f>
        <v/>
      </c>
      <c r="J367" s="46" t="str">
        <f ca="1">IF(AND($B367&gt;0,J$7&gt;0),INDEX(Výskyt[#Data],MATCH($B367,Výskyt[kód-P]),J$7),"")</f>
        <v/>
      </c>
      <c r="K367" s="46" t="str">
        <f ca="1">IF(AND($B367&gt;0,K$7&gt;0),INDEX(Výskyt[#Data],MATCH($B367,Výskyt[kód-P]),K$7),"")</f>
        <v/>
      </c>
      <c r="L367" s="46" t="str">
        <f ca="1">IF(AND($B367&gt;0,L$7&gt;0),INDEX(Výskyt[#Data],MATCH($B367,Výskyt[kód-P]),L$7),"")</f>
        <v/>
      </c>
      <c r="M367" s="46" t="str">
        <f ca="1">IF(AND($B367&gt;0,M$7&gt;0),INDEX(Výskyt[#Data],MATCH($B367,Výskyt[kód-P]),M$7),"")</f>
        <v/>
      </c>
      <c r="N367" s="46" t="str">
        <f ca="1">IF(AND($B367&gt;0,N$7&gt;0),INDEX(Výskyt[#Data],MATCH($B367,Výskyt[kód-P]),N$7),"")</f>
        <v/>
      </c>
      <c r="O367" s="46" t="str">
        <f ca="1">IF(AND($B367&gt;0,O$7&gt;0),INDEX(Výskyt[#Data],MATCH($B367,Výskyt[kód-P]),O$7),"")</f>
        <v/>
      </c>
      <c r="P367" s="46" t="str">
        <f ca="1">IF(AND($B367&gt;0,P$7&gt;0),INDEX(Výskyt[#Data],MATCH($B367,Výskyt[kód-P]),P$7),"")</f>
        <v/>
      </c>
      <c r="Q367" s="46" t="str">
        <f ca="1">IF(AND($B367&gt;0,Q$7&gt;0),INDEX(Výskyt[#Data],MATCH($B367,Výskyt[kód-P]),Q$7),"")</f>
        <v/>
      </c>
      <c r="R367" s="46" t="str">
        <f ca="1">IF(AND($B367&gt;0,R$7&gt;0),INDEX(Výskyt[#Data],MATCH($B367,Výskyt[kód-P]),R$7),"")</f>
        <v/>
      </c>
    </row>
    <row r="368" spans="1:18" ht="12.75" customHeight="1" x14ac:dyDescent="0.4">
      <c r="A368" s="51">
        <v>360</v>
      </c>
      <c r="B368" s="52" t="str">
        <f>IFERROR(INDEX(Výskyt[[poradie]:[kód-P]],MATCH(A368,Výskyt[poradie],0),2),"")</f>
        <v/>
      </c>
      <c r="C368" s="52" t="str">
        <f>IFERROR(INDEX(Cenník[[Kód]:[Názov]],MATCH($B368,Cenník[Kód]),2),"")</f>
        <v/>
      </c>
      <c r="D368" s="46" t="str">
        <f t="shared" ca="1" si="15"/>
        <v/>
      </c>
      <c r="E368" s="53" t="str">
        <f>IFERROR(INDEX(Cenník[[KódN]:[JC]],MATCH($B368,Cenník[KódN]),2),"")</f>
        <v/>
      </c>
      <c r="F368" s="54" t="str">
        <f t="shared" ca="1" si="16"/>
        <v/>
      </c>
      <c r="G368" s="41"/>
      <c r="H368" s="58" t="str">
        <f t="shared" si="17"/>
        <v/>
      </c>
      <c r="I368" s="46" t="str">
        <f ca="1">IF(AND($B368&gt;0,I$7&gt;0),INDEX(Výskyt[#Data],MATCH($B368,Výskyt[kód-P]),I$7),"")</f>
        <v/>
      </c>
      <c r="J368" s="46" t="str">
        <f ca="1">IF(AND($B368&gt;0,J$7&gt;0),INDEX(Výskyt[#Data],MATCH($B368,Výskyt[kód-P]),J$7),"")</f>
        <v/>
      </c>
      <c r="K368" s="46" t="str">
        <f ca="1">IF(AND($B368&gt;0,K$7&gt;0),INDEX(Výskyt[#Data],MATCH($B368,Výskyt[kód-P]),K$7),"")</f>
        <v/>
      </c>
      <c r="L368" s="46" t="str">
        <f ca="1">IF(AND($B368&gt;0,L$7&gt;0),INDEX(Výskyt[#Data],MATCH($B368,Výskyt[kód-P]),L$7),"")</f>
        <v/>
      </c>
      <c r="M368" s="46" t="str">
        <f ca="1">IF(AND($B368&gt;0,M$7&gt;0),INDEX(Výskyt[#Data],MATCH($B368,Výskyt[kód-P]),M$7),"")</f>
        <v/>
      </c>
      <c r="N368" s="46" t="str">
        <f ca="1">IF(AND($B368&gt;0,N$7&gt;0),INDEX(Výskyt[#Data],MATCH($B368,Výskyt[kód-P]),N$7),"")</f>
        <v/>
      </c>
      <c r="O368" s="46" t="str">
        <f ca="1">IF(AND($B368&gt;0,O$7&gt;0),INDEX(Výskyt[#Data],MATCH($B368,Výskyt[kód-P]),O$7),"")</f>
        <v/>
      </c>
      <c r="P368" s="46" t="str">
        <f ca="1">IF(AND($B368&gt;0,P$7&gt;0),INDEX(Výskyt[#Data],MATCH($B368,Výskyt[kód-P]),P$7),"")</f>
        <v/>
      </c>
      <c r="Q368" s="46" t="str">
        <f ca="1">IF(AND($B368&gt;0,Q$7&gt;0),INDEX(Výskyt[#Data],MATCH($B368,Výskyt[kód-P]),Q$7),"")</f>
        <v/>
      </c>
      <c r="R368" s="46" t="str">
        <f ca="1">IF(AND($B368&gt;0,R$7&gt;0),INDEX(Výskyt[#Data],MATCH($B368,Výskyt[kód-P]),R$7),"")</f>
        <v/>
      </c>
    </row>
    <row r="369" spans="1:18" ht="12.75" customHeight="1" x14ac:dyDescent="0.4">
      <c r="A369" s="51">
        <v>361</v>
      </c>
      <c r="B369" s="52" t="str">
        <f>IFERROR(INDEX(Výskyt[[poradie]:[kód-P]],MATCH(A369,Výskyt[poradie],0),2),"")</f>
        <v/>
      </c>
      <c r="C369" s="52" t="str">
        <f>IFERROR(INDEX(Cenník[[Kód]:[Názov]],MATCH($B369,Cenník[Kód]),2),"")</f>
        <v/>
      </c>
      <c r="D369" s="46" t="str">
        <f t="shared" ca="1" si="15"/>
        <v/>
      </c>
      <c r="E369" s="53" t="str">
        <f>IFERROR(INDEX(Cenník[[KódN]:[JC]],MATCH($B369,Cenník[KódN]),2),"")</f>
        <v/>
      </c>
      <c r="F369" s="54" t="str">
        <f t="shared" ca="1" si="16"/>
        <v/>
      </c>
      <c r="G369" s="41"/>
      <c r="H369" s="58" t="str">
        <f t="shared" si="17"/>
        <v/>
      </c>
      <c r="I369" s="46" t="str">
        <f ca="1">IF(AND($B369&gt;0,I$7&gt;0),INDEX(Výskyt[#Data],MATCH($B369,Výskyt[kód-P]),I$7),"")</f>
        <v/>
      </c>
      <c r="J369" s="46" t="str">
        <f ca="1">IF(AND($B369&gt;0,J$7&gt;0),INDEX(Výskyt[#Data],MATCH($B369,Výskyt[kód-P]),J$7),"")</f>
        <v/>
      </c>
      <c r="K369" s="46" t="str">
        <f ca="1">IF(AND($B369&gt;0,K$7&gt;0),INDEX(Výskyt[#Data],MATCH($B369,Výskyt[kód-P]),K$7),"")</f>
        <v/>
      </c>
      <c r="L369" s="46" t="str">
        <f ca="1">IF(AND($B369&gt;0,L$7&gt;0),INDEX(Výskyt[#Data],MATCH($B369,Výskyt[kód-P]),L$7),"")</f>
        <v/>
      </c>
      <c r="M369" s="46" t="str">
        <f ca="1">IF(AND($B369&gt;0,M$7&gt;0),INDEX(Výskyt[#Data],MATCH($B369,Výskyt[kód-P]),M$7),"")</f>
        <v/>
      </c>
      <c r="N369" s="46" t="str">
        <f ca="1">IF(AND($B369&gt;0,N$7&gt;0),INDEX(Výskyt[#Data],MATCH($B369,Výskyt[kód-P]),N$7),"")</f>
        <v/>
      </c>
      <c r="O369" s="46" t="str">
        <f ca="1">IF(AND($B369&gt;0,O$7&gt;0),INDEX(Výskyt[#Data],MATCH($B369,Výskyt[kód-P]),O$7),"")</f>
        <v/>
      </c>
      <c r="P369" s="46" t="str">
        <f ca="1">IF(AND($B369&gt;0,P$7&gt;0),INDEX(Výskyt[#Data],MATCH($B369,Výskyt[kód-P]),P$7),"")</f>
        <v/>
      </c>
      <c r="Q369" s="46" t="str">
        <f ca="1">IF(AND($B369&gt;0,Q$7&gt;0),INDEX(Výskyt[#Data],MATCH($B369,Výskyt[kód-P]),Q$7),"")</f>
        <v/>
      </c>
      <c r="R369" s="46" t="str">
        <f ca="1">IF(AND($B369&gt;0,R$7&gt;0),INDEX(Výskyt[#Data],MATCH($B369,Výskyt[kód-P]),R$7),"")</f>
        <v/>
      </c>
    </row>
    <row r="370" spans="1:18" ht="12.75" customHeight="1" x14ac:dyDescent="0.4">
      <c r="A370" s="51">
        <v>362</v>
      </c>
      <c r="B370" s="52" t="str">
        <f>IFERROR(INDEX(Výskyt[[poradie]:[kód-P]],MATCH(A370,Výskyt[poradie],0),2),"")</f>
        <v/>
      </c>
      <c r="C370" s="52" t="str">
        <f>IFERROR(INDEX(Cenník[[Kód]:[Názov]],MATCH($B370,Cenník[Kód]),2),"")</f>
        <v/>
      </c>
      <c r="D370" s="46" t="str">
        <f t="shared" ca="1" si="15"/>
        <v/>
      </c>
      <c r="E370" s="53" t="str">
        <f>IFERROR(INDEX(Cenník[[KódN]:[JC]],MATCH($B370,Cenník[KódN]),2),"")</f>
        <v/>
      </c>
      <c r="F370" s="54" t="str">
        <f t="shared" ca="1" si="16"/>
        <v/>
      </c>
      <c r="G370" s="41"/>
      <c r="H370" s="58" t="str">
        <f t="shared" si="17"/>
        <v/>
      </c>
      <c r="I370" s="46" t="str">
        <f ca="1">IF(AND($B370&gt;0,I$7&gt;0),INDEX(Výskyt[#Data],MATCH($B370,Výskyt[kód-P]),I$7),"")</f>
        <v/>
      </c>
      <c r="J370" s="46" t="str">
        <f ca="1">IF(AND($B370&gt;0,J$7&gt;0),INDEX(Výskyt[#Data],MATCH($B370,Výskyt[kód-P]),J$7),"")</f>
        <v/>
      </c>
      <c r="K370" s="46" t="str">
        <f ca="1">IF(AND($B370&gt;0,K$7&gt;0),INDEX(Výskyt[#Data],MATCH($B370,Výskyt[kód-P]),K$7),"")</f>
        <v/>
      </c>
      <c r="L370" s="46" t="str">
        <f ca="1">IF(AND($B370&gt;0,L$7&gt;0),INDEX(Výskyt[#Data],MATCH($B370,Výskyt[kód-P]),L$7),"")</f>
        <v/>
      </c>
      <c r="M370" s="46" t="str">
        <f ca="1">IF(AND($B370&gt;0,M$7&gt;0),INDEX(Výskyt[#Data],MATCH($B370,Výskyt[kód-P]),M$7),"")</f>
        <v/>
      </c>
      <c r="N370" s="46" t="str">
        <f ca="1">IF(AND($B370&gt;0,N$7&gt;0),INDEX(Výskyt[#Data],MATCH($B370,Výskyt[kód-P]),N$7),"")</f>
        <v/>
      </c>
      <c r="O370" s="46" t="str">
        <f ca="1">IF(AND($B370&gt;0,O$7&gt;0),INDEX(Výskyt[#Data],MATCH($B370,Výskyt[kód-P]),O$7),"")</f>
        <v/>
      </c>
      <c r="P370" s="46" t="str">
        <f ca="1">IF(AND($B370&gt;0,P$7&gt;0),INDEX(Výskyt[#Data],MATCH($B370,Výskyt[kód-P]),P$7),"")</f>
        <v/>
      </c>
      <c r="Q370" s="46" t="str">
        <f ca="1">IF(AND($B370&gt;0,Q$7&gt;0),INDEX(Výskyt[#Data],MATCH($B370,Výskyt[kód-P]),Q$7),"")</f>
        <v/>
      </c>
      <c r="R370" s="46" t="str">
        <f ca="1">IF(AND($B370&gt;0,R$7&gt;0),INDEX(Výskyt[#Data],MATCH($B370,Výskyt[kód-P]),R$7),"")</f>
        <v/>
      </c>
    </row>
    <row r="371" spans="1:18" ht="12.75" customHeight="1" x14ac:dyDescent="0.4">
      <c r="A371" s="51">
        <v>363</v>
      </c>
      <c r="B371" s="52" t="str">
        <f>IFERROR(INDEX(Výskyt[[poradie]:[kód-P]],MATCH(A371,Výskyt[poradie],0),2),"")</f>
        <v/>
      </c>
      <c r="C371" s="52" t="str">
        <f>IFERROR(INDEX(Cenník[[Kód]:[Názov]],MATCH($B371,Cenník[Kód]),2),"")</f>
        <v/>
      </c>
      <c r="D371" s="46" t="str">
        <f t="shared" ca="1" si="15"/>
        <v/>
      </c>
      <c r="E371" s="53" t="str">
        <f>IFERROR(INDEX(Cenník[[KódN]:[JC]],MATCH($B371,Cenník[KódN]),2),"")</f>
        <v/>
      </c>
      <c r="F371" s="54" t="str">
        <f t="shared" ca="1" si="16"/>
        <v/>
      </c>
      <c r="G371" s="41"/>
      <c r="H371" s="58" t="str">
        <f t="shared" si="17"/>
        <v/>
      </c>
      <c r="I371" s="46" t="str">
        <f ca="1">IF(AND($B371&gt;0,I$7&gt;0),INDEX(Výskyt[#Data],MATCH($B371,Výskyt[kód-P]),I$7),"")</f>
        <v/>
      </c>
      <c r="J371" s="46" t="str">
        <f ca="1">IF(AND($B371&gt;0,J$7&gt;0),INDEX(Výskyt[#Data],MATCH($B371,Výskyt[kód-P]),J$7),"")</f>
        <v/>
      </c>
      <c r="K371" s="46" t="str">
        <f ca="1">IF(AND($B371&gt;0,K$7&gt;0),INDEX(Výskyt[#Data],MATCH($B371,Výskyt[kód-P]),K$7),"")</f>
        <v/>
      </c>
      <c r="L371" s="46" t="str">
        <f ca="1">IF(AND($B371&gt;0,L$7&gt;0),INDEX(Výskyt[#Data],MATCH($B371,Výskyt[kód-P]),L$7),"")</f>
        <v/>
      </c>
      <c r="M371" s="46" t="str">
        <f ca="1">IF(AND($B371&gt;0,M$7&gt;0),INDEX(Výskyt[#Data],MATCH($B371,Výskyt[kód-P]),M$7),"")</f>
        <v/>
      </c>
      <c r="N371" s="46" t="str">
        <f ca="1">IF(AND($B371&gt;0,N$7&gt;0),INDEX(Výskyt[#Data],MATCH($B371,Výskyt[kód-P]),N$7),"")</f>
        <v/>
      </c>
      <c r="O371" s="46" t="str">
        <f ca="1">IF(AND($B371&gt;0,O$7&gt;0),INDEX(Výskyt[#Data],MATCH($B371,Výskyt[kód-P]),O$7),"")</f>
        <v/>
      </c>
      <c r="P371" s="46" t="str">
        <f ca="1">IF(AND($B371&gt;0,P$7&gt;0),INDEX(Výskyt[#Data],MATCH($B371,Výskyt[kód-P]),P$7),"")</f>
        <v/>
      </c>
      <c r="Q371" s="46" t="str">
        <f ca="1">IF(AND($B371&gt;0,Q$7&gt;0),INDEX(Výskyt[#Data],MATCH($B371,Výskyt[kód-P]),Q$7),"")</f>
        <v/>
      </c>
      <c r="R371" s="46" t="str">
        <f ca="1">IF(AND($B371&gt;0,R$7&gt;0),INDEX(Výskyt[#Data],MATCH($B371,Výskyt[kód-P]),R$7),"")</f>
        <v/>
      </c>
    </row>
    <row r="372" spans="1:18" ht="12.75" customHeight="1" x14ac:dyDescent="0.4">
      <c r="A372" s="51">
        <v>364</v>
      </c>
      <c r="B372" s="52" t="str">
        <f>IFERROR(INDEX(Výskyt[[poradie]:[kód-P]],MATCH(A372,Výskyt[poradie],0),2),"")</f>
        <v/>
      </c>
      <c r="C372" s="52" t="str">
        <f>IFERROR(INDEX(Cenník[[Kód]:[Názov]],MATCH($B372,Cenník[Kód]),2),"")</f>
        <v/>
      </c>
      <c r="D372" s="46" t="str">
        <f t="shared" ca="1" si="15"/>
        <v/>
      </c>
      <c r="E372" s="53" t="str">
        <f>IFERROR(INDEX(Cenník[[KódN]:[JC]],MATCH($B372,Cenník[KódN]),2),"")</f>
        <v/>
      </c>
      <c r="F372" s="54" t="str">
        <f t="shared" ca="1" si="16"/>
        <v/>
      </c>
      <c r="G372" s="41"/>
      <c r="H372" s="58" t="str">
        <f t="shared" si="17"/>
        <v/>
      </c>
      <c r="I372" s="46" t="str">
        <f ca="1">IF(AND($B372&gt;0,I$7&gt;0),INDEX(Výskyt[#Data],MATCH($B372,Výskyt[kód-P]),I$7),"")</f>
        <v/>
      </c>
      <c r="J372" s="46" t="str">
        <f ca="1">IF(AND($B372&gt;0,J$7&gt;0),INDEX(Výskyt[#Data],MATCH($B372,Výskyt[kód-P]),J$7),"")</f>
        <v/>
      </c>
      <c r="K372" s="46" t="str">
        <f ca="1">IF(AND($B372&gt;0,K$7&gt;0),INDEX(Výskyt[#Data],MATCH($B372,Výskyt[kód-P]),K$7),"")</f>
        <v/>
      </c>
      <c r="L372" s="46" t="str">
        <f ca="1">IF(AND($B372&gt;0,L$7&gt;0),INDEX(Výskyt[#Data],MATCH($B372,Výskyt[kód-P]),L$7),"")</f>
        <v/>
      </c>
      <c r="M372" s="46" t="str">
        <f ca="1">IF(AND($B372&gt;0,M$7&gt;0),INDEX(Výskyt[#Data],MATCH($B372,Výskyt[kód-P]),M$7),"")</f>
        <v/>
      </c>
      <c r="N372" s="46" t="str">
        <f ca="1">IF(AND($B372&gt;0,N$7&gt;0),INDEX(Výskyt[#Data],MATCH($B372,Výskyt[kód-P]),N$7),"")</f>
        <v/>
      </c>
      <c r="O372" s="46" t="str">
        <f ca="1">IF(AND($B372&gt;0,O$7&gt;0),INDEX(Výskyt[#Data],MATCH($B372,Výskyt[kód-P]),O$7),"")</f>
        <v/>
      </c>
      <c r="P372" s="46" t="str">
        <f ca="1">IF(AND($B372&gt;0,P$7&gt;0),INDEX(Výskyt[#Data],MATCH($B372,Výskyt[kód-P]),P$7),"")</f>
        <v/>
      </c>
      <c r="Q372" s="46" t="str">
        <f ca="1">IF(AND($B372&gt;0,Q$7&gt;0),INDEX(Výskyt[#Data],MATCH($B372,Výskyt[kód-P]),Q$7),"")</f>
        <v/>
      </c>
      <c r="R372" s="46" t="str">
        <f ca="1">IF(AND($B372&gt;0,R$7&gt;0),INDEX(Výskyt[#Data],MATCH($B372,Výskyt[kód-P]),R$7),"")</f>
        <v/>
      </c>
    </row>
    <row r="373" spans="1:18" ht="12.75" customHeight="1" x14ac:dyDescent="0.4">
      <c r="A373" s="51">
        <v>365</v>
      </c>
      <c r="B373" s="52" t="str">
        <f>IFERROR(INDEX(Výskyt[[poradie]:[kód-P]],MATCH(A373,Výskyt[poradie],0),2),"")</f>
        <v/>
      </c>
      <c r="C373" s="52" t="str">
        <f>IFERROR(INDEX(Cenník[[Kód]:[Názov]],MATCH($B373,Cenník[Kód]),2),"")</f>
        <v/>
      </c>
      <c r="D373" s="46" t="str">
        <f t="shared" ca="1" si="15"/>
        <v/>
      </c>
      <c r="E373" s="53" t="str">
        <f>IFERROR(INDEX(Cenník[[KódN]:[JC]],MATCH($B373,Cenník[KódN]),2),"")</f>
        <v/>
      </c>
      <c r="F373" s="54" t="str">
        <f t="shared" ca="1" si="16"/>
        <v/>
      </c>
      <c r="G373" s="41"/>
      <c r="H373" s="58" t="str">
        <f t="shared" si="17"/>
        <v/>
      </c>
      <c r="I373" s="46" t="str">
        <f ca="1">IF(AND($B373&gt;0,I$7&gt;0),INDEX(Výskyt[#Data],MATCH($B373,Výskyt[kód-P]),I$7),"")</f>
        <v/>
      </c>
      <c r="J373" s="46" t="str">
        <f ca="1">IF(AND($B373&gt;0,J$7&gt;0),INDEX(Výskyt[#Data],MATCH($B373,Výskyt[kód-P]),J$7),"")</f>
        <v/>
      </c>
      <c r="K373" s="46" t="str">
        <f ca="1">IF(AND($B373&gt;0,K$7&gt;0),INDEX(Výskyt[#Data],MATCH($B373,Výskyt[kód-P]),K$7),"")</f>
        <v/>
      </c>
      <c r="L373" s="46" t="str">
        <f ca="1">IF(AND($B373&gt;0,L$7&gt;0),INDEX(Výskyt[#Data],MATCH($B373,Výskyt[kód-P]),L$7),"")</f>
        <v/>
      </c>
      <c r="M373" s="46" t="str">
        <f ca="1">IF(AND($B373&gt;0,M$7&gt;0),INDEX(Výskyt[#Data],MATCH($B373,Výskyt[kód-P]),M$7),"")</f>
        <v/>
      </c>
      <c r="N373" s="46" t="str">
        <f ca="1">IF(AND($B373&gt;0,N$7&gt;0),INDEX(Výskyt[#Data],MATCH($B373,Výskyt[kód-P]),N$7),"")</f>
        <v/>
      </c>
      <c r="O373" s="46" t="str">
        <f ca="1">IF(AND($B373&gt;0,O$7&gt;0),INDEX(Výskyt[#Data],MATCH($B373,Výskyt[kód-P]),O$7),"")</f>
        <v/>
      </c>
      <c r="P373" s="46" t="str">
        <f ca="1">IF(AND($B373&gt;0,P$7&gt;0),INDEX(Výskyt[#Data],MATCH($B373,Výskyt[kód-P]),P$7),"")</f>
        <v/>
      </c>
      <c r="Q373" s="46" t="str">
        <f ca="1">IF(AND($B373&gt;0,Q$7&gt;0),INDEX(Výskyt[#Data],MATCH($B373,Výskyt[kód-P]),Q$7),"")</f>
        <v/>
      </c>
      <c r="R373" s="46" t="str">
        <f ca="1">IF(AND($B373&gt;0,R$7&gt;0),INDEX(Výskyt[#Data],MATCH($B373,Výskyt[kód-P]),R$7),"")</f>
        <v/>
      </c>
    </row>
    <row r="374" spans="1:18" ht="12.75" customHeight="1" x14ac:dyDescent="0.4">
      <c r="A374" s="51">
        <v>366</v>
      </c>
      <c r="B374" s="52" t="str">
        <f>IFERROR(INDEX(Výskyt[[poradie]:[kód-P]],MATCH(A374,Výskyt[poradie],0),2),"")</f>
        <v/>
      </c>
      <c r="C374" s="52" t="str">
        <f>IFERROR(INDEX(Cenník[[Kód]:[Názov]],MATCH($B374,Cenník[Kód]),2),"")</f>
        <v/>
      </c>
      <c r="D374" s="46" t="str">
        <f t="shared" ca="1" si="15"/>
        <v/>
      </c>
      <c r="E374" s="53" t="str">
        <f>IFERROR(INDEX(Cenník[[KódN]:[JC]],MATCH($B374,Cenník[KódN]),2),"")</f>
        <v/>
      </c>
      <c r="F374" s="54" t="str">
        <f t="shared" ca="1" si="16"/>
        <v/>
      </c>
      <c r="G374" s="41"/>
      <c r="H374" s="58" t="str">
        <f t="shared" si="17"/>
        <v/>
      </c>
      <c r="I374" s="46" t="str">
        <f ca="1">IF(AND($B374&gt;0,I$7&gt;0),INDEX(Výskyt[#Data],MATCH($B374,Výskyt[kód-P]),I$7),"")</f>
        <v/>
      </c>
      <c r="J374" s="46" t="str">
        <f ca="1">IF(AND($B374&gt;0,J$7&gt;0),INDEX(Výskyt[#Data],MATCH($B374,Výskyt[kód-P]),J$7),"")</f>
        <v/>
      </c>
      <c r="K374" s="46" t="str">
        <f ca="1">IF(AND($B374&gt;0,K$7&gt;0),INDEX(Výskyt[#Data],MATCH($B374,Výskyt[kód-P]),K$7),"")</f>
        <v/>
      </c>
      <c r="L374" s="46" t="str">
        <f ca="1">IF(AND($B374&gt;0,L$7&gt;0),INDEX(Výskyt[#Data],MATCH($B374,Výskyt[kód-P]),L$7),"")</f>
        <v/>
      </c>
      <c r="M374" s="46" t="str">
        <f ca="1">IF(AND($B374&gt;0,M$7&gt;0),INDEX(Výskyt[#Data],MATCH($B374,Výskyt[kód-P]),M$7),"")</f>
        <v/>
      </c>
      <c r="N374" s="46" t="str">
        <f ca="1">IF(AND($B374&gt;0,N$7&gt;0),INDEX(Výskyt[#Data],MATCH($B374,Výskyt[kód-P]),N$7),"")</f>
        <v/>
      </c>
      <c r="O374" s="46" t="str">
        <f ca="1">IF(AND($B374&gt;0,O$7&gt;0),INDEX(Výskyt[#Data],MATCH($B374,Výskyt[kód-P]),O$7),"")</f>
        <v/>
      </c>
      <c r="P374" s="46" t="str">
        <f ca="1">IF(AND($B374&gt;0,P$7&gt;0),INDEX(Výskyt[#Data],MATCH($B374,Výskyt[kód-P]),P$7),"")</f>
        <v/>
      </c>
      <c r="Q374" s="46" t="str">
        <f ca="1">IF(AND($B374&gt;0,Q$7&gt;0),INDEX(Výskyt[#Data],MATCH($B374,Výskyt[kód-P]),Q$7),"")</f>
        <v/>
      </c>
      <c r="R374" s="46" t="str">
        <f ca="1">IF(AND($B374&gt;0,R$7&gt;0),INDEX(Výskyt[#Data],MATCH($B374,Výskyt[kód-P]),R$7),"")</f>
        <v/>
      </c>
    </row>
    <row r="375" spans="1:18" ht="12.75" customHeight="1" x14ac:dyDescent="0.4">
      <c r="A375" s="51">
        <v>367</v>
      </c>
      <c r="B375" s="52" t="str">
        <f>IFERROR(INDEX(Výskyt[[poradie]:[kód-P]],MATCH(A375,Výskyt[poradie],0),2),"")</f>
        <v/>
      </c>
      <c r="C375" s="52" t="str">
        <f>IFERROR(INDEX(Cenník[[Kód]:[Názov]],MATCH($B375,Cenník[Kód]),2),"")</f>
        <v/>
      </c>
      <c r="D375" s="46" t="str">
        <f t="shared" ca="1" si="15"/>
        <v/>
      </c>
      <c r="E375" s="53" t="str">
        <f>IFERROR(INDEX(Cenník[[KódN]:[JC]],MATCH($B375,Cenník[KódN]),2),"")</f>
        <v/>
      </c>
      <c r="F375" s="54" t="str">
        <f t="shared" ca="1" si="16"/>
        <v/>
      </c>
      <c r="G375" s="41"/>
      <c r="H375" s="58" t="str">
        <f t="shared" si="17"/>
        <v/>
      </c>
      <c r="I375" s="46" t="str">
        <f ca="1">IF(AND($B375&gt;0,I$7&gt;0),INDEX(Výskyt[#Data],MATCH($B375,Výskyt[kód-P]),I$7),"")</f>
        <v/>
      </c>
      <c r="J375" s="46" t="str">
        <f ca="1">IF(AND($B375&gt;0,J$7&gt;0),INDEX(Výskyt[#Data],MATCH($B375,Výskyt[kód-P]),J$7),"")</f>
        <v/>
      </c>
      <c r="K375" s="46" t="str">
        <f ca="1">IF(AND($B375&gt;0,K$7&gt;0),INDEX(Výskyt[#Data],MATCH($B375,Výskyt[kód-P]),K$7),"")</f>
        <v/>
      </c>
      <c r="L375" s="46" t="str">
        <f ca="1">IF(AND($B375&gt;0,L$7&gt;0),INDEX(Výskyt[#Data],MATCH($B375,Výskyt[kód-P]),L$7),"")</f>
        <v/>
      </c>
      <c r="M375" s="46" t="str">
        <f ca="1">IF(AND($B375&gt;0,M$7&gt;0),INDEX(Výskyt[#Data],MATCH($B375,Výskyt[kód-P]),M$7),"")</f>
        <v/>
      </c>
      <c r="N375" s="46" t="str">
        <f ca="1">IF(AND($B375&gt;0,N$7&gt;0),INDEX(Výskyt[#Data],MATCH($B375,Výskyt[kód-P]),N$7),"")</f>
        <v/>
      </c>
      <c r="O375" s="46" t="str">
        <f ca="1">IF(AND($B375&gt;0,O$7&gt;0),INDEX(Výskyt[#Data],MATCH($B375,Výskyt[kód-P]),O$7),"")</f>
        <v/>
      </c>
      <c r="P375" s="46" t="str">
        <f ca="1">IF(AND($B375&gt;0,P$7&gt;0),INDEX(Výskyt[#Data],MATCH($B375,Výskyt[kód-P]),P$7),"")</f>
        <v/>
      </c>
      <c r="Q375" s="46" t="str">
        <f ca="1">IF(AND($B375&gt;0,Q$7&gt;0),INDEX(Výskyt[#Data],MATCH($B375,Výskyt[kód-P]),Q$7),"")</f>
        <v/>
      </c>
      <c r="R375" s="46" t="str">
        <f ca="1">IF(AND($B375&gt;0,R$7&gt;0),INDEX(Výskyt[#Data],MATCH($B375,Výskyt[kód-P]),R$7),"")</f>
        <v/>
      </c>
    </row>
    <row r="376" spans="1:18" ht="12.75" customHeight="1" x14ac:dyDescent="0.4">
      <c r="A376" s="51">
        <v>368</v>
      </c>
      <c r="B376" s="52" t="str">
        <f>IFERROR(INDEX(Výskyt[[poradie]:[kód-P]],MATCH(A376,Výskyt[poradie],0),2),"")</f>
        <v/>
      </c>
      <c r="C376" s="52" t="str">
        <f>IFERROR(INDEX(Cenník[[Kód]:[Názov]],MATCH($B376,Cenník[Kód]),2),"")</f>
        <v/>
      </c>
      <c r="D376" s="46" t="str">
        <f t="shared" ca="1" si="15"/>
        <v/>
      </c>
      <c r="E376" s="53" t="str">
        <f>IFERROR(INDEX(Cenník[[KódN]:[JC]],MATCH($B376,Cenník[KódN]),2),"")</f>
        <v/>
      </c>
      <c r="F376" s="54" t="str">
        <f t="shared" ca="1" si="16"/>
        <v/>
      </c>
      <c r="G376" s="41"/>
      <c r="H376" s="58" t="str">
        <f t="shared" si="17"/>
        <v/>
      </c>
      <c r="I376" s="46" t="str">
        <f ca="1">IF(AND($B376&gt;0,I$7&gt;0),INDEX(Výskyt[#Data],MATCH($B376,Výskyt[kód-P]),I$7),"")</f>
        <v/>
      </c>
      <c r="J376" s="46" t="str">
        <f ca="1">IF(AND($B376&gt;0,J$7&gt;0),INDEX(Výskyt[#Data],MATCH($B376,Výskyt[kód-P]),J$7),"")</f>
        <v/>
      </c>
      <c r="K376" s="46" t="str">
        <f ca="1">IF(AND($B376&gt;0,K$7&gt;0),INDEX(Výskyt[#Data],MATCH($B376,Výskyt[kód-P]),K$7),"")</f>
        <v/>
      </c>
      <c r="L376" s="46" t="str">
        <f ca="1">IF(AND($B376&gt;0,L$7&gt;0),INDEX(Výskyt[#Data],MATCH($B376,Výskyt[kód-P]),L$7),"")</f>
        <v/>
      </c>
      <c r="M376" s="46" t="str">
        <f ca="1">IF(AND($B376&gt;0,M$7&gt;0),INDEX(Výskyt[#Data],MATCH($B376,Výskyt[kód-P]),M$7),"")</f>
        <v/>
      </c>
      <c r="N376" s="46" t="str">
        <f ca="1">IF(AND($B376&gt;0,N$7&gt;0),INDEX(Výskyt[#Data],MATCH($B376,Výskyt[kód-P]),N$7),"")</f>
        <v/>
      </c>
      <c r="O376" s="46" t="str">
        <f ca="1">IF(AND($B376&gt;0,O$7&gt;0),INDEX(Výskyt[#Data],MATCH($B376,Výskyt[kód-P]),O$7),"")</f>
        <v/>
      </c>
      <c r="P376" s="46" t="str">
        <f ca="1">IF(AND($B376&gt;0,P$7&gt;0),INDEX(Výskyt[#Data],MATCH($B376,Výskyt[kód-P]),P$7),"")</f>
        <v/>
      </c>
      <c r="Q376" s="46" t="str">
        <f ca="1">IF(AND($B376&gt;0,Q$7&gt;0),INDEX(Výskyt[#Data],MATCH($B376,Výskyt[kód-P]),Q$7),"")</f>
        <v/>
      </c>
      <c r="R376" s="46" t="str">
        <f ca="1">IF(AND($B376&gt;0,R$7&gt;0),INDEX(Výskyt[#Data],MATCH($B376,Výskyt[kód-P]),R$7),"")</f>
        <v/>
      </c>
    </row>
    <row r="377" spans="1:18" x14ac:dyDescent="0.4">
      <c r="A377" s="51">
        <v>369</v>
      </c>
      <c r="B377" s="52" t="str">
        <f>IFERROR(INDEX(Výskyt[[poradie]:[kód-P]],MATCH(A377,Výskyt[poradie],0),2),"")</f>
        <v/>
      </c>
      <c r="C377" s="52" t="str">
        <f>IFERROR(INDEX(Cenník[[Kód]:[Názov]],MATCH($B377,Cenník[Kód]),2),"")</f>
        <v/>
      </c>
      <c r="D377" s="46" t="str">
        <f t="shared" ca="1" si="15"/>
        <v/>
      </c>
      <c r="E377" s="53" t="str">
        <f>IFERROR(INDEX(Cenník[[KódN]:[JC]],MATCH($B377,Cenník[KódN]),2),"")</f>
        <v/>
      </c>
      <c r="F377" s="54" t="str">
        <f t="shared" ca="1" si="16"/>
        <v/>
      </c>
      <c r="G377" s="41"/>
      <c r="H377" s="58" t="str">
        <f t="shared" si="17"/>
        <v/>
      </c>
      <c r="I377" s="46" t="str">
        <f ca="1">IF(AND($B377&gt;0,I$7&gt;0),INDEX(Výskyt[#Data],MATCH($B377,Výskyt[kód-P]),I$7),"")</f>
        <v/>
      </c>
      <c r="J377" s="46" t="str">
        <f ca="1">IF(AND($B377&gt;0,J$7&gt;0),INDEX(Výskyt[#Data],MATCH($B377,Výskyt[kód-P]),J$7),"")</f>
        <v/>
      </c>
      <c r="K377" s="46" t="str">
        <f ca="1">IF(AND($B377&gt;0,K$7&gt;0),INDEX(Výskyt[#Data],MATCH($B377,Výskyt[kód-P]),K$7),"")</f>
        <v/>
      </c>
      <c r="L377" s="46" t="str">
        <f ca="1">IF(AND($B377&gt;0,L$7&gt;0),INDEX(Výskyt[#Data],MATCH($B377,Výskyt[kód-P]),L$7),"")</f>
        <v/>
      </c>
      <c r="M377" s="46" t="str">
        <f ca="1">IF(AND($B377&gt;0,M$7&gt;0),INDEX(Výskyt[#Data],MATCH($B377,Výskyt[kód-P]),M$7),"")</f>
        <v/>
      </c>
      <c r="N377" s="46" t="str">
        <f ca="1">IF(AND($B377&gt;0,N$7&gt;0),INDEX(Výskyt[#Data],MATCH($B377,Výskyt[kód-P]),N$7),"")</f>
        <v/>
      </c>
      <c r="O377" s="46" t="str">
        <f ca="1">IF(AND($B377&gt;0,O$7&gt;0),INDEX(Výskyt[#Data],MATCH($B377,Výskyt[kód-P]),O$7),"")</f>
        <v/>
      </c>
      <c r="P377" s="46" t="str">
        <f ca="1">IF(AND($B377&gt;0,P$7&gt;0),INDEX(Výskyt[#Data],MATCH($B377,Výskyt[kód-P]),P$7),"")</f>
        <v/>
      </c>
      <c r="Q377" s="46" t="str">
        <f ca="1">IF(AND($B377&gt;0,Q$7&gt;0),INDEX(Výskyt[#Data],MATCH($B377,Výskyt[kód-P]),Q$7),"")</f>
        <v/>
      </c>
      <c r="R377" s="46" t="str">
        <f ca="1">IF(AND($B377&gt;0,R$7&gt;0),INDEX(Výskyt[#Data],MATCH($B377,Výskyt[kód-P]),R$7),"")</f>
        <v/>
      </c>
    </row>
    <row r="378" spans="1:18" x14ac:dyDescent="0.4">
      <c r="A378" s="51">
        <v>370</v>
      </c>
      <c r="B378" s="52" t="str">
        <f>IFERROR(INDEX(Výskyt[[poradie]:[kód-P]],MATCH(A378,Výskyt[poradie],0),2),"")</f>
        <v/>
      </c>
      <c r="C378" s="52" t="str">
        <f>IFERROR(INDEX(Cenník[[Kód]:[Názov]],MATCH($B378,Cenník[Kód]),2),"")</f>
        <v/>
      </c>
      <c r="D378" s="46" t="str">
        <f t="shared" ca="1" si="15"/>
        <v/>
      </c>
      <c r="E378" s="53" t="str">
        <f>IFERROR(INDEX(Cenník[[KódN]:[JC]],MATCH($B378,Cenník[KódN]),2),"")</f>
        <v/>
      </c>
      <c r="F378" s="54" t="str">
        <f t="shared" ca="1" si="16"/>
        <v/>
      </c>
      <c r="G378" s="41"/>
      <c r="H378" s="58" t="str">
        <f t="shared" si="17"/>
        <v/>
      </c>
      <c r="I378" s="46" t="str">
        <f ca="1">IF(AND($B378&gt;0,I$7&gt;0),INDEX(Výskyt[#Data],MATCH($B378,Výskyt[kód-P]),I$7),"")</f>
        <v/>
      </c>
      <c r="J378" s="46" t="str">
        <f ca="1">IF(AND($B378&gt;0,J$7&gt;0),INDEX(Výskyt[#Data],MATCH($B378,Výskyt[kód-P]),J$7),"")</f>
        <v/>
      </c>
      <c r="K378" s="46" t="str">
        <f ca="1">IF(AND($B378&gt;0,K$7&gt;0),INDEX(Výskyt[#Data],MATCH($B378,Výskyt[kód-P]),K$7),"")</f>
        <v/>
      </c>
      <c r="L378" s="46" t="str">
        <f ca="1">IF(AND($B378&gt;0,L$7&gt;0),INDEX(Výskyt[#Data],MATCH($B378,Výskyt[kód-P]),L$7),"")</f>
        <v/>
      </c>
      <c r="M378" s="46" t="str">
        <f ca="1">IF(AND($B378&gt;0,M$7&gt;0),INDEX(Výskyt[#Data],MATCH($B378,Výskyt[kód-P]),M$7),"")</f>
        <v/>
      </c>
      <c r="N378" s="46" t="str">
        <f ca="1">IF(AND($B378&gt;0,N$7&gt;0),INDEX(Výskyt[#Data],MATCH($B378,Výskyt[kód-P]),N$7),"")</f>
        <v/>
      </c>
      <c r="O378" s="46" t="str">
        <f ca="1">IF(AND($B378&gt;0,O$7&gt;0),INDEX(Výskyt[#Data],MATCH($B378,Výskyt[kód-P]),O$7),"")</f>
        <v/>
      </c>
      <c r="P378" s="46" t="str">
        <f ca="1">IF(AND($B378&gt;0,P$7&gt;0),INDEX(Výskyt[#Data],MATCH($B378,Výskyt[kód-P]),P$7),"")</f>
        <v/>
      </c>
      <c r="Q378" s="46" t="str">
        <f ca="1">IF(AND($B378&gt;0,Q$7&gt;0),INDEX(Výskyt[#Data],MATCH($B378,Výskyt[kód-P]),Q$7),"")</f>
        <v/>
      </c>
      <c r="R378" s="46" t="str">
        <f ca="1">IF(AND($B378&gt;0,R$7&gt;0),INDEX(Výskyt[#Data],MATCH($B378,Výskyt[kód-P]),R$7),"")</f>
        <v/>
      </c>
    </row>
    <row r="379" spans="1:18" x14ac:dyDescent="0.4">
      <c r="A379" s="51">
        <v>371</v>
      </c>
      <c r="B379" s="52" t="str">
        <f>IFERROR(INDEX(Výskyt[[poradie]:[kód-P]],MATCH(A379,Výskyt[poradie],0),2),"")</f>
        <v/>
      </c>
      <c r="C379" s="52" t="str">
        <f>IFERROR(INDEX(Cenník[[Kód]:[Názov]],MATCH($B379,Cenník[Kód]),2),"")</f>
        <v/>
      </c>
      <c r="D379" s="46" t="str">
        <f t="shared" ca="1" si="15"/>
        <v/>
      </c>
      <c r="E379" s="53" t="str">
        <f>IFERROR(INDEX(Cenník[[KódN]:[JC]],MATCH($B379,Cenník[KódN]),2),"")</f>
        <v/>
      </c>
      <c r="F379" s="54" t="str">
        <f t="shared" ca="1" si="16"/>
        <v/>
      </c>
      <c r="G379" s="41"/>
      <c r="H379" s="58" t="str">
        <f t="shared" si="17"/>
        <v/>
      </c>
      <c r="I379" s="46" t="str">
        <f ca="1">IF(AND($B379&gt;0,I$7&gt;0),INDEX(Výskyt[#Data],MATCH($B379,Výskyt[kód-P]),I$7),"")</f>
        <v/>
      </c>
      <c r="J379" s="46" t="str">
        <f ca="1">IF(AND($B379&gt;0,J$7&gt;0),INDEX(Výskyt[#Data],MATCH($B379,Výskyt[kód-P]),J$7),"")</f>
        <v/>
      </c>
      <c r="K379" s="46" t="str">
        <f ca="1">IF(AND($B379&gt;0,K$7&gt;0),INDEX(Výskyt[#Data],MATCH($B379,Výskyt[kód-P]),K$7),"")</f>
        <v/>
      </c>
      <c r="L379" s="46" t="str">
        <f ca="1">IF(AND($B379&gt;0,L$7&gt;0),INDEX(Výskyt[#Data],MATCH($B379,Výskyt[kód-P]),L$7),"")</f>
        <v/>
      </c>
      <c r="M379" s="46" t="str">
        <f ca="1">IF(AND($B379&gt;0,M$7&gt;0),INDEX(Výskyt[#Data],MATCH($B379,Výskyt[kód-P]),M$7),"")</f>
        <v/>
      </c>
      <c r="N379" s="46" t="str">
        <f ca="1">IF(AND($B379&gt;0,N$7&gt;0),INDEX(Výskyt[#Data],MATCH($B379,Výskyt[kód-P]),N$7),"")</f>
        <v/>
      </c>
      <c r="O379" s="46" t="str">
        <f ca="1">IF(AND($B379&gt;0,O$7&gt;0),INDEX(Výskyt[#Data],MATCH($B379,Výskyt[kód-P]),O$7),"")</f>
        <v/>
      </c>
      <c r="P379" s="46" t="str">
        <f ca="1">IF(AND($B379&gt;0,P$7&gt;0),INDEX(Výskyt[#Data],MATCH($B379,Výskyt[kód-P]),P$7),"")</f>
        <v/>
      </c>
      <c r="Q379" s="46" t="str">
        <f ca="1">IF(AND($B379&gt;0,Q$7&gt;0),INDEX(Výskyt[#Data],MATCH($B379,Výskyt[kód-P]),Q$7),"")</f>
        <v/>
      </c>
      <c r="R379" s="46" t="str">
        <f ca="1">IF(AND($B379&gt;0,R$7&gt;0),INDEX(Výskyt[#Data],MATCH($B379,Výskyt[kód-P]),R$7),"")</f>
        <v/>
      </c>
    </row>
    <row r="380" spans="1:18" x14ac:dyDescent="0.4">
      <c r="A380" s="51">
        <v>372</v>
      </c>
      <c r="B380" s="52" t="str">
        <f>IFERROR(INDEX(Výskyt[[poradie]:[kód-P]],MATCH(A380,Výskyt[poradie],0),2),"")</f>
        <v/>
      </c>
      <c r="C380" s="52" t="str">
        <f>IFERROR(INDEX(Cenník[[Kód]:[Názov]],MATCH($B380,Cenník[Kód]),2),"")</f>
        <v/>
      </c>
      <c r="D380" s="46" t="str">
        <f t="shared" ca="1" si="15"/>
        <v/>
      </c>
      <c r="E380" s="53" t="str">
        <f>IFERROR(INDEX(Cenník[[KódN]:[JC]],MATCH($B380,Cenník[KódN]),2),"")</f>
        <v/>
      </c>
      <c r="F380" s="54" t="str">
        <f t="shared" ca="1" si="16"/>
        <v/>
      </c>
      <c r="G380" s="41"/>
      <c r="H380" s="58" t="str">
        <f t="shared" si="17"/>
        <v/>
      </c>
      <c r="I380" s="46" t="str">
        <f ca="1">IF(AND($B380&gt;0,I$7&gt;0),INDEX(Výskyt[#Data],MATCH($B380,Výskyt[kód-P]),I$7),"")</f>
        <v/>
      </c>
      <c r="J380" s="46" t="str">
        <f ca="1">IF(AND($B380&gt;0,J$7&gt;0),INDEX(Výskyt[#Data],MATCH($B380,Výskyt[kód-P]),J$7),"")</f>
        <v/>
      </c>
      <c r="K380" s="46" t="str">
        <f ca="1">IF(AND($B380&gt;0,K$7&gt;0),INDEX(Výskyt[#Data],MATCH($B380,Výskyt[kód-P]),K$7),"")</f>
        <v/>
      </c>
      <c r="L380" s="46" t="str">
        <f ca="1">IF(AND($B380&gt;0,L$7&gt;0),INDEX(Výskyt[#Data],MATCH($B380,Výskyt[kód-P]),L$7),"")</f>
        <v/>
      </c>
      <c r="M380" s="46" t="str">
        <f ca="1">IF(AND($B380&gt;0,M$7&gt;0),INDEX(Výskyt[#Data],MATCH($B380,Výskyt[kód-P]),M$7),"")</f>
        <v/>
      </c>
      <c r="N380" s="46" t="str">
        <f ca="1">IF(AND($B380&gt;0,N$7&gt;0),INDEX(Výskyt[#Data],MATCH($B380,Výskyt[kód-P]),N$7),"")</f>
        <v/>
      </c>
      <c r="O380" s="46" t="str">
        <f ca="1">IF(AND($B380&gt;0,O$7&gt;0),INDEX(Výskyt[#Data],MATCH($B380,Výskyt[kód-P]),O$7),"")</f>
        <v/>
      </c>
      <c r="P380" s="46" t="str">
        <f ca="1">IF(AND($B380&gt;0,P$7&gt;0),INDEX(Výskyt[#Data],MATCH($B380,Výskyt[kód-P]),P$7),"")</f>
        <v/>
      </c>
      <c r="Q380" s="46" t="str">
        <f ca="1">IF(AND($B380&gt;0,Q$7&gt;0),INDEX(Výskyt[#Data],MATCH($B380,Výskyt[kód-P]),Q$7),"")</f>
        <v/>
      </c>
      <c r="R380" s="46" t="str">
        <f ca="1">IF(AND($B380&gt;0,R$7&gt;0),INDEX(Výskyt[#Data],MATCH($B380,Výskyt[kód-P]),R$7),"")</f>
        <v/>
      </c>
    </row>
    <row r="381" spans="1:18" x14ac:dyDescent="0.4">
      <c r="A381" s="51">
        <v>373</v>
      </c>
      <c r="B381" s="52" t="str">
        <f>IFERROR(INDEX(Výskyt[[poradie]:[kód-P]],MATCH(A381,Výskyt[poradie],0),2),"")</f>
        <v/>
      </c>
      <c r="C381" s="52" t="str">
        <f>IFERROR(INDEX(Cenník[[Kód]:[Názov]],MATCH($B381,Cenník[Kód]),2),"")</f>
        <v/>
      </c>
      <c r="D381" s="46" t="str">
        <f t="shared" ca="1" si="15"/>
        <v/>
      </c>
      <c r="E381" s="53" t="str">
        <f>IFERROR(INDEX(Cenník[[KódN]:[JC]],MATCH($B381,Cenník[KódN]),2),"")</f>
        <v/>
      </c>
      <c r="F381" s="54" t="str">
        <f t="shared" ca="1" si="16"/>
        <v/>
      </c>
      <c r="G381" s="41"/>
      <c r="H381" s="58" t="str">
        <f t="shared" si="17"/>
        <v/>
      </c>
      <c r="I381" s="46" t="str">
        <f ca="1">IF(AND($B381&gt;0,I$7&gt;0),INDEX(Výskyt[#Data],MATCH($B381,Výskyt[kód-P]),I$7),"")</f>
        <v/>
      </c>
      <c r="J381" s="46" t="str">
        <f ca="1">IF(AND($B381&gt;0,J$7&gt;0),INDEX(Výskyt[#Data],MATCH($B381,Výskyt[kód-P]),J$7),"")</f>
        <v/>
      </c>
      <c r="K381" s="46" t="str">
        <f ca="1">IF(AND($B381&gt;0,K$7&gt;0),INDEX(Výskyt[#Data],MATCH($B381,Výskyt[kód-P]),K$7),"")</f>
        <v/>
      </c>
      <c r="L381" s="46" t="str">
        <f ca="1">IF(AND($B381&gt;0,L$7&gt;0),INDEX(Výskyt[#Data],MATCH($B381,Výskyt[kód-P]),L$7),"")</f>
        <v/>
      </c>
      <c r="M381" s="46" t="str">
        <f ca="1">IF(AND($B381&gt;0,M$7&gt;0),INDEX(Výskyt[#Data],MATCH($B381,Výskyt[kód-P]),M$7),"")</f>
        <v/>
      </c>
      <c r="N381" s="46" t="str">
        <f ca="1">IF(AND($B381&gt;0,N$7&gt;0),INDEX(Výskyt[#Data],MATCH($B381,Výskyt[kód-P]),N$7),"")</f>
        <v/>
      </c>
      <c r="O381" s="46" t="str">
        <f ca="1">IF(AND($B381&gt;0,O$7&gt;0),INDEX(Výskyt[#Data],MATCH($B381,Výskyt[kód-P]),O$7),"")</f>
        <v/>
      </c>
      <c r="P381" s="46" t="str">
        <f ca="1">IF(AND($B381&gt;0,P$7&gt;0),INDEX(Výskyt[#Data],MATCH($B381,Výskyt[kód-P]),P$7),"")</f>
        <v/>
      </c>
      <c r="Q381" s="46" t="str">
        <f ca="1">IF(AND($B381&gt;0,Q$7&gt;0),INDEX(Výskyt[#Data],MATCH($B381,Výskyt[kód-P]),Q$7),"")</f>
        <v/>
      </c>
      <c r="R381" s="46" t="str">
        <f ca="1">IF(AND($B381&gt;0,R$7&gt;0),INDEX(Výskyt[#Data],MATCH($B381,Výskyt[kód-P]),R$7),"")</f>
        <v/>
      </c>
    </row>
    <row r="382" spans="1:18" x14ac:dyDescent="0.4">
      <c r="A382" s="51">
        <v>374</v>
      </c>
      <c r="B382" s="52" t="str">
        <f>IFERROR(INDEX(Výskyt[[poradie]:[kód-P]],MATCH(A382,Výskyt[poradie],0),2),"")</f>
        <v/>
      </c>
      <c r="C382" s="52" t="str">
        <f>IFERROR(INDEX(Cenník[[Kód]:[Názov]],MATCH($B382,Cenník[Kód]),2),"")</f>
        <v/>
      </c>
      <c r="D382" s="46" t="str">
        <f t="shared" ca="1" si="15"/>
        <v/>
      </c>
      <c r="E382" s="53" t="str">
        <f>IFERROR(INDEX(Cenník[[KódN]:[JC]],MATCH($B382,Cenník[KódN]),2),"")</f>
        <v/>
      </c>
      <c r="F382" s="54" t="str">
        <f t="shared" ca="1" si="16"/>
        <v/>
      </c>
      <c r="G382" s="41"/>
      <c r="H382" s="58" t="str">
        <f t="shared" si="17"/>
        <v/>
      </c>
      <c r="I382" s="46" t="str">
        <f ca="1">IF(AND($B382&gt;0,I$7&gt;0),INDEX(Výskyt[#Data],MATCH($B382,Výskyt[kód-P]),I$7),"")</f>
        <v/>
      </c>
      <c r="J382" s="46" t="str">
        <f ca="1">IF(AND($B382&gt;0,J$7&gt;0),INDEX(Výskyt[#Data],MATCH($B382,Výskyt[kód-P]),J$7),"")</f>
        <v/>
      </c>
      <c r="K382" s="46" t="str">
        <f ca="1">IF(AND($B382&gt;0,K$7&gt;0),INDEX(Výskyt[#Data],MATCH($B382,Výskyt[kód-P]),K$7),"")</f>
        <v/>
      </c>
      <c r="L382" s="46" t="str">
        <f ca="1">IF(AND($B382&gt;0,L$7&gt;0),INDEX(Výskyt[#Data],MATCH($B382,Výskyt[kód-P]),L$7),"")</f>
        <v/>
      </c>
      <c r="M382" s="46" t="str">
        <f ca="1">IF(AND($B382&gt;0,M$7&gt;0),INDEX(Výskyt[#Data],MATCH($B382,Výskyt[kód-P]),M$7),"")</f>
        <v/>
      </c>
      <c r="N382" s="46" t="str">
        <f ca="1">IF(AND($B382&gt;0,N$7&gt;0),INDEX(Výskyt[#Data],MATCH($B382,Výskyt[kód-P]),N$7),"")</f>
        <v/>
      </c>
      <c r="O382" s="46" t="str">
        <f ca="1">IF(AND($B382&gt;0,O$7&gt;0),INDEX(Výskyt[#Data],MATCH($B382,Výskyt[kód-P]),O$7),"")</f>
        <v/>
      </c>
      <c r="P382" s="46" t="str">
        <f ca="1">IF(AND($B382&gt;0,P$7&gt;0),INDEX(Výskyt[#Data],MATCH($B382,Výskyt[kód-P]),P$7),"")</f>
        <v/>
      </c>
      <c r="Q382" s="46" t="str">
        <f ca="1">IF(AND($B382&gt;0,Q$7&gt;0),INDEX(Výskyt[#Data],MATCH($B382,Výskyt[kód-P]),Q$7),"")</f>
        <v/>
      </c>
      <c r="R382" s="46" t="str">
        <f ca="1">IF(AND($B382&gt;0,R$7&gt;0),INDEX(Výskyt[#Data],MATCH($B382,Výskyt[kód-P]),R$7),"")</f>
        <v/>
      </c>
    </row>
    <row r="383" spans="1:18" x14ac:dyDescent="0.4">
      <c r="A383" s="51">
        <v>375</v>
      </c>
      <c r="B383" s="52" t="str">
        <f>IFERROR(INDEX(Výskyt[[poradie]:[kód-P]],MATCH(A383,Výskyt[poradie],0),2),"")</f>
        <v/>
      </c>
      <c r="C383" s="52" t="str">
        <f>IFERROR(INDEX(Cenník[[Kód]:[Názov]],MATCH($B383,Cenník[Kód]),2),"")</f>
        <v/>
      </c>
      <c r="D383" s="46" t="str">
        <f t="shared" ca="1" si="15"/>
        <v/>
      </c>
      <c r="E383" s="53" t="str">
        <f>IFERROR(INDEX(Cenník[[KódN]:[JC]],MATCH($B383,Cenník[KódN]),2),"")</f>
        <v/>
      </c>
      <c r="F383" s="54" t="str">
        <f t="shared" ca="1" si="16"/>
        <v/>
      </c>
      <c r="G383" s="41"/>
      <c r="H383" s="58" t="str">
        <f t="shared" si="17"/>
        <v/>
      </c>
      <c r="I383" s="46" t="str">
        <f ca="1">IF(AND($B383&gt;0,I$7&gt;0),INDEX(Výskyt[#Data],MATCH($B383,Výskyt[kód-P]),I$7),"")</f>
        <v/>
      </c>
      <c r="J383" s="46" t="str">
        <f ca="1">IF(AND($B383&gt;0,J$7&gt;0),INDEX(Výskyt[#Data],MATCH($B383,Výskyt[kód-P]),J$7),"")</f>
        <v/>
      </c>
      <c r="K383" s="46" t="str">
        <f ca="1">IF(AND($B383&gt;0,K$7&gt;0),INDEX(Výskyt[#Data],MATCH($B383,Výskyt[kód-P]),K$7),"")</f>
        <v/>
      </c>
      <c r="L383" s="46" t="str">
        <f ca="1">IF(AND($B383&gt;0,L$7&gt;0),INDEX(Výskyt[#Data],MATCH($B383,Výskyt[kód-P]),L$7),"")</f>
        <v/>
      </c>
      <c r="M383" s="46" t="str">
        <f ca="1">IF(AND($B383&gt;0,M$7&gt;0),INDEX(Výskyt[#Data],MATCH($B383,Výskyt[kód-P]),M$7),"")</f>
        <v/>
      </c>
      <c r="N383" s="46" t="str">
        <f ca="1">IF(AND($B383&gt;0,N$7&gt;0),INDEX(Výskyt[#Data],MATCH($B383,Výskyt[kód-P]),N$7),"")</f>
        <v/>
      </c>
      <c r="O383" s="46" t="str">
        <f ca="1">IF(AND($B383&gt;0,O$7&gt;0),INDEX(Výskyt[#Data],MATCH($B383,Výskyt[kód-P]),O$7),"")</f>
        <v/>
      </c>
      <c r="P383" s="46" t="str">
        <f ca="1">IF(AND($B383&gt;0,P$7&gt;0),INDEX(Výskyt[#Data],MATCH($B383,Výskyt[kód-P]),P$7),"")</f>
        <v/>
      </c>
      <c r="Q383" s="46" t="str">
        <f ca="1">IF(AND($B383&gt;0,Q$7&gt;0),INDEX(Výskyt[#Data],MATCH($B383,Výskyt[kód-P]),Q$7),"")</f>
        <v/>
      </c>
      <c r="R383" s="46" t="str">
        <f ca="1">IF(AND($B383&gt;0,R$7&gt;0),INDEX(Výskyt[#Data],MATCH($B383,Výskyt[kód-P]),R$7),"")</f>
        <v/>
      </c>
    </row>
    <row r="384" spans="1:18" x14ac:dyDescent="0.4">
      <c r="A384" s="51">
        <v>376</v>
      </c>
      <c r="B384" s="52" t="str">
        <f>IFERROR(INDEX(Výskyt[[poradie]:[kód-P]],MATCH(A384,Výskyt[poradie],0),2),"")</f>
        <v/>
      </c>
      <c r="C384" s="52" t="str">
        <f>IFERROR(INDEX(Cenník[[Kód]:[Názov]],MATCH($B384,Cenník[Kód]),2),"")</f>
        <v/>
      </c>
      <c r="D384" s="46" t="str">
        <f t="shared" ca="1" si="15"/>
        <v/>
      </c>
      <c r="E384" s="53" t="str">
        <f>IFERROR(INDEX(Cenník[[KódN]:[JC]],MATCH($B384,Cenník[KódN]),2),"")</f>
        <v/>
      </c>
      <c r="F384" s="54" t="str">
        <f t="shared" ca="1" si="16"/>
        <v/>
      </c>
      <c r="G384" s="41"/>
      <c r="H384" s="58" t="str">
        <f t="shared" si="17"/>
        <v/>
      </c>
      <c r="I384" s="46" t="str">
        <f ca="1">IF(AND($B384&gt;0,I$7&gt;0),INDEX(Výskyt[#Data],MATCH($B384,Výskyt[kód-P]),I$7),"")</f>
        <v/>
      </c>
      <c r="J384" s="46" t="str">
        <f ca="1">IF(AND($B384&gt;0,J$7&gt;0),INDEX(Výskyt[#Data],MATCH($B384,Výskyt[kód-P]),J$7),"")</f>
        <v/>
      </c>
      <c r="K384" s="46" t="str">
        <f ca="1">IF(AND($B384&gt;0,K$7&gt;0),INDEX(Výskyt[#Data],MATCH($B384,Výskyt[kód-P]),K$7),"")</f>
        <v/>
      </c>
      <c r="L384" s="46" t="str">
        <f ca="1">IF(AND($B384&gt;0,L$7&gt;0),INDEX(Výskyt[#Data],MATCH($B384,Výskyt[kód-P]),L$7),"")</f>
        <v/>
      </c>
      <c r="M384" s="46" t="str">
        <f ca="1">IF(AND($B384&gt;0,M$7&gt;0),INDEX(Výskyt[#Data],MATCH($B384,Výskyt[kód-P]),M$7),"")</f>
        <v/>
      </c>
      <c r="N384" s="46" t="str">
        <f ca="1">IF(AND($B384&gt;0,N$7&gt;0),INDEX(Výskyt[#Data],MATCH($B384,Výskyt[kód-P]),N$7),"")</f>
        <v/>
      </c>
      <c r="O384" s="46" t="str">
        <f ca="1">IF(AND($B384&gt;0,O$7&gt;0),INDEX(Výskyt[#Data],MATCH($B384,Výskyt[kód-P]),O$7),"")</f>
        <v/>
      </c>
      <c r="P384" s="46" t="str">
        <f ca="1">IF(AND($B384&gt;0,P$7&gt;0),INDEX(Výskyt[#Data],MATCH($B384,Výskyt[kód-P]),P$7),"")</f>
        <v/>
      </c>
      <c r="Q384" s="46" t="str">
        <f ca="1">IF(AND($B384&gt;0,Q$7&gt;0),INDEX(Výskyt[#Data],MATCH($B384,Výskyt[kód-P]),Q$7),"")</f>
        <v/>
      </c>
      <c r="R384" s="46" t="str">
        <f ca="1">IF(AND($B384&gt;0,R$7&gt;0),INDEX(Výskyt[#Data],MATCH($B384,Výskyt[kód-P]),R$7),"")</f>
        <v/>
      </c>
    </row>
    <row r="385" spans="1:18" x14ac:dyDescent="0.4">
      <c r="A385" s="51">
        <v>377</v>
      </c>
      <c r="B385" s="52" t="str">
        <f>IFERROR(INDEX(Výskyt[[poradie]:[kód-P]],MATCH(A385,Výskyt[poradie],0),2),"")</f>
        <v/>
      </c>
      <c r="C385" s="52" t="str">
        <f>IFERROR(INDEX(Cenník[[Kód]:[Názov]],MATCH($B385,Cenník[Kód]),2),"")</f>
        <v/>
      </c>
      <c r="D385" s="46" t="str">
        <f t="shared" ca="1" si="15"/>
        <v/>
      </c>
      <c r="E385" s="53" t="str">
        <f>IFERROR(INDEX(Cenník[[KódN]:[JC]],MATCH($B385,Cenník[KódN]),2),"")</f>
        <v/>
      </c>
      <c r="F385" s="54" t="str">
        <f t="shared" ca="1" si="16"/>
        <v/>
      </c>
      <c r="G385" s="41"/>
      <c r="H385" s="58" t="str">
        <f t="shared" si="17"/>
        <v/>
      </c>
      <c r="I385" s="46" t="str">
        <f ca="1">IF(AND($B385&gt;0,I$7&gt;0),INDEX(Výskyt[#Data],MATCH($B385,Výskyt[kód-P]),I$7),"")</f>
        <v/>
      </c>
      <c r="J385" s="46" t="str">
        <f ca="1">IF(AND($B385&gt;0,J$7&gt;0),INDEX(Výskyt[#Data],MATCH($B385,Výskyt[kód-P]),J$7),"")</f>
        <v/>
      </c>
      <c r="K385" s="46" t="str">
        <f ca="1">IF(AND($B385&gt;0,K$7&gt;0),INDEX(Výskyt[#Data],MATCH($B385,Výskyt[kód-P]),K$7),"")</f>
        <v/>
      </c>
      <c r="L385" s="46" t="str">
        <f ca="1">IF(AND($B385&gt;0,L$7&gt;0),INDEX(Výskyt[#Data],MATCH($B385,Výskyt[kód-P]),L$7),"")</f>
        <v/>
      </c>
      <c r="M385" s="46" t="str">
        <f ca="1">IF(AND($B385&gt;0,M$7&gt;0),INDEX(Výskyt[#Data],MATCH($B385,Výskyt[kód-P]),M$7),"")</f>
        <v/>
      </c>
      <c r="N385" s="46" t="str">
        <f ca="1">IF(AND($B385&gt;0,N$7&gt;0),INDEX(Výskyt[#Data],MATCH($B385,Výskyt[kód-P]),N$7),"")</f>
        <v/>
      </c>
      <c r="O385" s="46" t="str">
        <f ca="1">IF(AND($B385&gt;0,O$7&gt;0),INDEX(Výskyt[#Data],MATCH($B385,Výskyt[kód-P]),O$7),"")</f>
        <v/>
      </c>
      <c r="P385" s="46" t="str">
        <f ca="1">IF(AND($B385&gt;0,P$7&gt;0),INDEX(Výskyt[#Data],MATCH($B385,Výskyt[kód-P]),P$7),"")</f>
        <v/>
      </c>
      <c r="Q385" s="46" t="str">
        <f ca="1">IF(AND($B385&gt;0,Q$7&gt;0),INDEX(Výskyt[#Data],MATCH($B385,Výskyt[kód-P]),Q$7),"")</f>
        <v/>
      </c>
      <c r="R385" s="46" t="str">
        <f ca="1">IF(AND($B385&gt;0,R$7&gt;0),INDEX(Výskyt[#Data],MATCH($B385,Výskyt[kód-P]),R$7),"")</f>
        <v/>
      </c>
    </row>
    <row r="386" spans="1:18" x14ac:dyDescent="0.4">
      <c r="A386" s="51">
        <v>378</v>
      </c>
      <c r="B386" s="52" t="str">
        <f>IFERROR(INDEX(Výskyt[[poradie]:[kód-P]],MATCH(A386,Výskyt[poradie],0),2),"")</f>
        <v/>
      </c>
      <c r="C386" s="52" t="str">
        <f>IFERROR(INDEX(Cenník[[Kód]:[Názov]],MATCH($B386,Cenník[Kód]),2),"")</f>
        <v/>
      </c>
      <c r="D386" s="46" t="str">
        <f t="shared" ca="1" si="15"/>
        <v/>
      </c>
      <c r="E386" s="53" t="str">
        <f>IFERROR(INDEX(Cenník[[KódN]:[JC]],MATCH($B386,Cenník[KódN]),2),"")</f>
        <v/>
      </c>
      <c r="F386" s="54" t="str">
        <f t="shared" ca="1" si="16"/>
        <v/>
      </c>
      <c r="G386" s="41"/>
      <c r="H386" s="58" t="str">
        <f t="shared" si="17"/>
        <v/>
      </c>
      <c r="I386" s="46" t="str">
        <f ca="1">IF(AND($B386&gt;0,I$7&gt;0),INDEX(Výskyt[#Data],MATCH($B386,Výskyt[kód-P]),I$7),"")</f>
        <v/>
      </c>
      <c r="J386" s="46" t="str">
        <f ca="1">IF(AND($B386&gt;0,J$7&gt;0),INDEX(Výskyt[#Data],MATCH($B386,Výskyt[kód-P]),J$7),"")</f>
        <v/>
      </c>
      <c r="K386" s="46" t="str">
        <f ca="1">IF(AND($B386&gt;0,K$7&gt;0),INDEX(Výskyt[#Data],MATCH($B386,Výskyt[kód-P]),K$7),"")</f>
        <v/>
      </c>
      <c r="L386" s="46" t="str">
        <f ca="1">IF(AND($B386&gt;0,L$7&gt;0),INDEX(Výskyt[#Data],MATCH($B386,Výskyt[kód-P]),L$7),"")</f>
        <v/>
      </c>
      <c r="M386" s="46" t="str">
        <f ca="1">IF(AND($B386&gt;0,M$7&gt;0),INDEX(Výskyt[#Data],MATCH($B386,Výskyt[kód-P]),M$7),"")</f>
        <v/>
      </c>
      <c r="N386" s="46" t="str">
        <f ca="1">IF(AND($B386&gt;0,N$7&gt;0),INDEX(Výskyt[#Data],MATCH($B386,Výskyt[kód-P]),N$7),"")</f>
        <v/>
      </c>
      <c r="O386" s="46" t="str">
        <f ca="1">IF(AND($B386&gt;0,O$7&gt;0),INDEX(Výskyt[#Data],MATCH($B386,Výskyt[kód-P]),O$7),"")</f>
        <v/>
      </c>
      <c r="P386" s="46" t="str">
        <f ca="1">IF(AND($B386&gt;0,P$7&gt;0),INDEX(Výskyt[#Data],MATCH($B386,Výskyt[kód-P]),P$7),"")</f>
        <v/>
      </c>
      <c r="Q386" s="46" t="str">
        <f ca="1">IF(AND($B386&gt;0,Q$7&gt;0),INDEX(Výskyt[#Data],MATCH($B386,Výskyt[kód-P]),Q$7),"")</f>
        <v/>
      </c>
      <c r="R386" s="46" t="str">
        <f ca="1">IF(AND($B386&gt;0,R$7&gt;0),INDEX(Výskyt[#Data],MATCH($B386,Výskyt[kód-P]),R$7),"")</f>
        <v/>
      </c>
    </row>
    <row r="387" spans="1:18" x14ac:dyDescent="0.4">
      <c r="A387" s="51">
        <v>379</v>
      </c>
      <c r="B387" s="52" t="str">
        <f>IFERROR(INDEX(Výskyt[[poradie]:[kód-P]],MATCH(A387,Výskyt[poradie],0),2),"")</f>
        <v/>
      </c>
      <c r="C387" s="52" t="str">
        <f>IFERROR(INDEX(Cenník[[Kód]:[Názov]],MATCH($B387,Cenník[Kód]),2),"")</f>
        <v/>
      </c>
      <c r="D387" s="46" t="str">
        <f t="shared" ca="1" si="15"/>
        <v/>
      </c>
      <c r="E387" s="53" t="str">
        <f>IFERROR(INDEX(Cenník[[KódN]:[JC]],MATCH($B387,Cenník[KódN]),2),"")</f>
        <v/>
      </c>
      <c r="F387" s="54" t="str">
        <f t="shared" ca="1" si="16"/>
        <v/>
      </c>
      <c r="G387" s="41"/>
      <c r="H387" s="58" t="str">
        <f t="shared" si="17"/>
        <v/>
      </c>
      <c r="I387" s="46" t="str">
        <f ca="1">IF(AND($B387&gt;0,I$7&gt;0),INDEX(Výskyt[#Data],MATCH($B387,Výskyt[kód-P]),I$7),"")</f>
        <v/>
      </c>
      <c r="J387" s="46" t="str">
        <f ca="1">IF(AND($B387&gt;0,J$7&gt;0),INDEX(Výskyt[#Data],MATCH($B387,Výskyt[kód-P]),J$7),"")</f>
        <v/>
      </c>
      <c r="K387" s="46" t="str">
        <f ca="1">IF(AND($B387&gt;0,K$7&gt;0),INDEX(Výskyt[#Data],MATCH($B387,Výskyt[kód-P]),K$7),"")</f>
        <v/>
      </c>
      <c r="L387" s="46" t="str">
        <f ca="1">IF(AND($B387&gt;0,L$7&gt;0),INDEX(Výskyt[#Data],MATCH($B387,Výskyt[kód-P]),L$7),"")</f>
        <v/>
      </c>
      <c r="M387" s="46" t="str">
        <f ca="1">IF(AND($B387&gt;0,M$7&gt;0),INDEX(Výskyt[#Data],MATCH($B387,Výskyt[kód-P]),M$7),"")</f>
        <v/>
      </c>
      <c r="N387" s="46" t="str">
        <f ca="1">IF(AND($B387&gt;0,N$7&gt;0),INDEX(Výskyt[#Data],MATCH($B387,Výskyt[kód-P]),N$7),"")</f>
        <v/>
      </c>
      <c r="O387" s="46" t="str">
        <f ca="1">IF(AND($B387&gt;0,O$7&gt;0),INDEX(Výskyt[#Data],MATCH($B387,Výskyt[kód-P]),O$7),"")</f>
        <v/>
      </c>
      <c r="P387" s="46" t="str">
        <f ca="1">IF(AND($B387&gt;0,P$7&gt;0),INDEX(Výskyt[#Data],MATCH($B387,Výskyt[kód-P]),P$7),"")</f>
        <v/>
      </c>
      <c r="Q387" s="46" t="str">
        <f ca="1">IF(AND($B387&gt;0,Q$7&gt;0),INDEX(Výskyt[#Data],MATCH($B387,Výskyt[kód-P]),Q$7),"")</f>
        <v/>
      </c>
      <c r="R387" s="46" t="str">
        <f ca="1">IF(AND($B387&gt;0,R$7&gt;0),INDEX(Výskyt[#Data],MATCH($B387,Výskyt[kód-P]),R$7),"")</f>
        <v/>
      </c>
    </row>
    <row r="388" spans="1:18" x14ac:dyDescent="0.4">
      <c r="A388" s="51">
        <v>380</v>
      </c>
      <c r="B388" s="52" t="str">
        <f>IFERROR(INDEX(Výskyt[[poradie]:[kód-P]],MATCH(A388,Výskyt[poradie],0),2),"")</f>
        <v/>
      </c>
      <c r="C388" s="52" t="str">
        <f>IFERROR(INDEX(Cenník[[Kód]:[Názov]],MATCH($B388,Cenník[Kód]),2),"")</f>
        <v/>
      </c>
      <c r="D388" s="46" t="str">
        <f t="shared" ca="1" si="15"/>
        <v/>
      </c>
      <c r="E388" s="53" t="str">
        <f>IFERROR(INDEX(Cenník[[KódN]:[JC]],MATCH($B388,Cenník[KódN]),2),"")</f>
        <v/>
      </c>
      <c r="F388" s="54" t="str">
        <f t="shared" ca="1" si="16"/>
        <v/>
      </c>
      <c r="G388" s="41"/>
      <c r="H388" s="58" t="str">
        <f t="shared" si="17"/>
        <v/>
      </c>
      <c r="I388" s="46" t="str">
        <f ca="1">IF(AND($B388&gt;0,I$7&gt;0),INDEX(Výskyt[#Data],MATCH($B388,Výskyt[kód-P]),I$7),"")</f>
        <v/>
      </c>
      <c r="J388" s="46" t="str">
        <f ca="1">IF(AND($B388&gt;0,J$7&gt;0),INDEX(Výskyt[#Data],MATCH($B388,Výskyt[kód-P]),J$7),"")</f>
        <v/>
      </c>
      <c r="K388" s="46" t="str">
        <f ca="1">IF(AND($B388&gt;0,K$7&gt;0),INDEX(Výskyt[#Data],MATCH($B388,Výskyt[kód-P]),K$7),"")</f>
        <v/>
      </c>
      <c r="L388" s="46" t="str">
        <f ca="1">IF(AND($B388&gt;0,L$7&gt;0),INDEX(Výskyt[#Data],MATCH($B388,Výskyt[kód-P]),L$7),"")</f>
        <v/>
      </c>
      <c r="M388" s="46" t="str">
        <f ca="1">IF(AND($B388&gt;0,M$7&gt;0),INDEX(Výskyt[#Data],MATCH($B388,Výskyt[kód-P]),M$7),"")</f>
        <v/>
      </c>
      <c r="N388" s="46" t="str">
        <f ca="1">IF(AND($B388&gt;0,N$7&gt;0),INDEX(Výskyt[#Data],MATCH($B388,Výskyt[kód-P]),N$7),"")</f>
        <v/>
      </c>
      <c r="O388" s="46" t="str">
        <f ca="1">IF(AND($B388&gt;0,O$7&gt;0),INDEX(Výskyt[#Data],MATCH($B388,Výskyt[kód-P]),O$7),"")</f>
        <v/>
      </c>
      <c r="P388" s="46" t="str">
        <f ca="1">IF(AND($B388&gt;0,P$7&gt;0),INDEX(Výskyt[#Data],MATCH($B388,Výskyt[kód-P]),P$7),"")</f>
        <v/>
      </c>
      <c r="Q388" s="46" t="str">
        <f ca="1">IF(AND($B388&gt;0,Q$7&gt;0),INDEX(Výskyt[#Data],MATCH($B388,Výskyt[kód-P]),Q$7),"")</f>
        <v/>
      </c>
      <c r="R388" s="46" t="str">
        <f ca="1">IF(AND($B388&gt;0,R$7&gt;0),INDEX(Výskyt[#Data],MATCH($B388,Výskyt[kód-P]),R$7),"")</f>
        <v/>
      </c>
    </row>
    <row r="389" spans="1:18" x14ac:dyDescent="0.4">
      <c r="A389" s="51">
        <v>381</v>
      </c>
      <c r="B389" s="52" t="str">
        <f>IFERROR(INDEX(Výskyt[[poradie]:[kód-P]],MATCH(A389,Výskyt[poradie],0),2),"")</f>
        <v/>
      </c>
      <c r="C389" s="52" t="str">
        <f>IFERROR(INDEX(Cenník[[Kód]:[Názov]],MATCH($B389,Cenník[Kód]),2),"")</f>
        <v/>
      </c>
      <c r="D389" s="46" t="str">
        <f t="shared" ca="1" si="15"/>
        <v/>
      </c>
      <c r="E389" s="53" t="str">
        <f>IFERROR(INDEX(Cenník[[KódN]:[JC]],MATCH($B389,Cenník[KódN]),2),"")</f>
        <v/>
      </c>
      <c r="F389" s="54" t="str">
        <f t="shared" ca="1" si="16"/>
        <v/>
      </c>
      <c r="G389" s="41"/>
      <c r="H389" s="58" t="str">
        <f t="shared" si="17"/>
        <v/>
      </c>
      <c r="I389" s="46" t="str">
        <f ca="1">IF(AND($B389&gt;0,I$7&gt;0),INDEX(Výskyt[#Data],MATCH($B389,Výskyt[kód-P]),I$7),"")</f>
        <v/>
      </c>
      <c r="J389" s="46" t="str">
        <f ca="1">IF(AND($B389&gt;0,J$7&gt;0),INDEX(Výskyt[#Data],MATCH($B389,Výskyt[kód-P]),J$7),"")</f>
        <v/>
      </c>
      <c r="K389" s="46" t="str">
        <f ca="1">IF(AND($B389&gt;0,K$7&gt;0),INDEX(Výskyt[#Data],MATCH($B389,Výskyt[kód-P]),K$7),"")</f>
        <v/>
      </c>
      <c r="L389" s="46" t="str">
        <f ca="1">IF(AND($B389&gt;0,L$7&gt;0),INDEX(Výskyt[#Data],MATCH($B389,Výskyt[kód-P]),L$7),"")</f>
        <v/>
      </c>
      <c r="M389" s="46" t="str">
        <f ca="1">IF(AND($B389&gt;0,M$7&gt;0),INDEX(Výskyt[#Data],MATCH($B389,Výskyt[kód-P]),M$7),"")</f>
        <v/>
      </c>
      <c r="N389" s="46" t="str">
        <f ca="1">IF(AND($B389&gt;0,N$7&gt;0),INDEX(Výskyt[#Data],MATCH($B389,Výskyt[kód-P]),N$7),"")</f>
        <v/>
      </c>
      <c r="O389" s="46" t="str">
        <f ca="1">IF(AND($B389&gt;0,O$7&gt;0),INDEX(Výskyt[#Data],MATCH($B389,Výskyt[kód-P]),O$7),"")</f>
        <v/>
      </c>
      <c r="P389" s="46" t="str">
        <f ca="1">IF(AND($B389&gt;0,P$7&gt;0),INDEX(Výskyt[#Data],MATCH($B389,Výskyt[kód-P]),P$7),"")</f>
        <v/>
      </c>
      <c r="Q389" s="46" t="str">
        <f ca="1">IF(AND($B389&gt;0,Q$7&gt;0),INDEX(Výskyt[#Data],MATCH($B389,Výskyt[kód-P]),Q$7),"")</f>
        <v/>
      </c>
      <c r="R389" s="46" t="str">
        <f ca="1">IF(AND($B389&gt;0,R$7&gt;0),INDEX(Výskyt[#Data],MATCH($B389,Výskyt[kód-P]),R$7),"")</f>
        <v/>
      </c>
    </row>
    <row r="390" spans="1:18" x14ac:dyDescent="0.4">
      <c r="A390" s="51">
        <v>382</v>
      </c>
      <c r="B390" s="52" t="str">
        <f>IFERROR(INDEX(Výskyt[[poradie]:[kód-P]],MATCH(A390,Výskyt[poradie],0),2),"")</f>
        <v/>
      </c>
      <c r="C390" s="52" t="str">
        <f>IFERROR(INDEX(Cenník[[Kód]:[Názov]],MATCH($B390,Cenník[Kód]),2),"")</f>
        <v/>
      </c>
      <c r="D390" s="46" t="str">
        <f t="shared" ca="1" si="15"/>
        <v/>
      </c>
      <c r="E390" s="53" t="str">
        <f>IFERROR(INDEX(Cenník[[KódN]:[JC]],MATCH($B390,Cenník[KódN]),2),"")</f>
        <v/>
      </c>
      <c r="F390" s="54" t="str">
        <f t="shared" ca="1" si="16"/>
        <v/>
      </c>
      <c r="G390" s="41"/>
      <c r="H390" s="58" t="str">
        <f t="shared" si="17"/>
        <v/>
      </c>
      <c r="I390" s="46" t="str">
        <f ca="1">IF(AND($B390&gt;0,I$7&gt;0),INDEX(Výskyt[#Data],MATCH($B390,Výskyt[kód-P]),I$7),"")</f>
        <v/>
      </c>
      <c r="J390" s="46" t="str">
        <f ca="1">IF(AND($B390&gt;0,J$7&gt;0),INDEX(Výskyt[#Data],MATCH($B390,Výskyt[kód-P]),J$7),"")</f>
        <v/>
      </c>
      <c r="K390" s="46" t="str">
        <f ca="1">IF(AND($B390&gt;0,K$7&gt;0),INDEX(Výskyt[#Data],MATCH($B390,Výskyt[kód-P]),K$7),"")</f>
        <v/>
      </c>
      <c r="L390" s="46" t="str">
        <f ca="1">IF(AND($B390&gt;0,L$7&gt;0),INDEX(Výskyt[#Data],MATCH($B390,Výskyt[kód-P]),L$7),"")</f>
        <v/>
      </c>
      <c r="M390" s="46" t="str">
        <f ca="1">IF(AND($B390&gt;0,M$7&gt;0),INDEX(Výskyt[#Data],MATCH($B390,Výskyt[kód-P]),M$7),"")</f>
        <v/>
      </c>
      <c r="N390" s="46" t="str">
        <f ca="1">IF(AND($B390&gt;0,N$7&gt;0),INDEX(Výskyt[#Data],MATCH($B390,Výskyt[kód-P]),N$7),"")</f>
        <v/>
      </c>
      <c r="O390" s="46" t="str">
        <f ca="1">IF(AND($B390&gt;0,O$7&gt;0),INDEX(Výskyt[#Data],MATCH($B390,Výskyt[kód-P]),O$7),"")</f>
        <v/>
      </c>
      <c r="P390" s="46" t="str">
        <f ca="1">IF(AND($B390&gt;0,P$7&gt;0),INDEX(Výskyt[#Data],MATCH($B390,Výskyt[kód-P]),P$7),"")</f>
        <v/>
      </c>
      <c r="Q390" s="46" t="str">
        <f ca="1">IF(AND($B390&gt;0,Q$7&gt;0),INDEX(Výskyt[#Data],MATCH($B390,Výskyt[kód-P]),Q$7),"")</f>
        <v/>
      </c>
      <c r="R390" s="46" t="str">
        <f ca="1">IF(AND($B390&gt;0,R$7&gt;0),INDEX(Výskyt[#Data],MATCH($B390,Výskyt[kód-P]),R$7),"")</f>
        <v/>
      </c>
    </row>
    <row r="391" spans="1:18" x14ac:dyDescent="0.4">
      <c r="A391" s="51">
        <v>383</v>
      </c>
      <c r="B391" s="52" t="str">
        <f>IFERROR(INDEX(Výskyt[[poradie]:[kód-P]],MATCH(A391,Výskyt[poradie],0),2),"")</f>
        <v/>
      </c>
      <c r="C391" s="52" t="str">
        <f>IFERROR(INDEX(Cenník[[Kód]:[Názov]],MATCH($B391,Cenník[Kód]),2),"")</f>
        <v/>
      </c>
      <c r="D391" s="46" t="str">
        <f t="shared" ca="1" si="15"/>
        <v/>
      </c>
      <c r="E391" s="53" t="str">
        <f>IFERROR(INDEX(Cenník[[KódN]:[JC]],MATCH($B391,Cenník[KódN]),2),"")</f>
        <v/>
      </c>
      <c r="F391" s="54" t="str">
        <f t="shared" ca="1" si="16"/>
        <v/>
      </c>
      <c r="G391" s="41"/>
      <c r="H391" s="58" t="str">
        <f t="shared" si="17"/>
        <v/>
      </c>
      <c r="I391" s="46" t="str">
        <f ca="1">IF(AND($B391&gt;0,I$7&gt;0),INDEX(Výskyt[#Data],MATCH($B391,Výskyt[kód-P]),I$7),"")</f>
        <v/>
      </c>
      <c r="J391" s="46" t="str">
        <f ca="1">IF(AND($B391&gt;0,J$7&gt;0),INDEX(Výskyt[#Data],MATCH($B391,Výskyt[kód-P]),J$7),"")</f>
        <v/>
      </c>
      <c r="K391" s="46" t="str">
        <f ca="1">IF(AND($B391&gt;0,K$7&gt;0),INDEX(Výskyt[#Data],MATCH($B391,Výskyt[kód-P]),K$7),"")</f>
        <v/>
      </c>
      <c r="L391" s="46" t="str">
        <f ca="1">IF(AND($B391&gt;0,L$7&gt;0),INDEX(Výskyt[#Data],MATCH($B391,Výskyt[kód-P]),L$7),"")</f>
        <v/>
      </c>
      <c r="M391" s="46" t="str">
        <f ca="1">IF(AND($B391&gt;0,M$7&gt;0),INDEX(Výskyt[#Data],MATCH($B391,Výskyt[kód-P]),M$7),"")</f>
        <v/>
      </c>
      <c r="N391" s="46" t="str">
        <f ca="1">IF(AND($B391&gt;0,N$7&gt;0),INDEX(Výskyt[#Data],MATCH($B391,Výskyt[kód-P]),N$7),"")</f>
        <v/>
      </c>
      <c r="O391" s="46" t="str">
        <f ca="1">IF(AND($B391&gt;0,O$7&gt;0),INDEX(Výskyt[#Data],MATCH($B391,Výskyt[kód-P]),O$7),"")</f>
        <v/>
      </c>
      <c r="P391" s="46" t="str">
        <f ca="1">IF(AND($B391&gt;0,P$7&gt;0),INDEX(Výskyt[#Data],MATCH($B391,Výskyt[kód-P]),P$7),"")</f>
        <v/>
      </c>
      <c r="Q391" s="46" t="str">
        <f ca="1">IF(AND($B391&gt;0,Q$7&gt;0),INDEX(Výskyt[#Data],MATCH($B391,Výskyt[kód-P]),Q$7),"")</f>
        <v/>
      </c>
      <c r="R391" s="46" t="str">
        <f ca="1">IF(AND($B391&gt;0,R$7&gt;0),INDEX(Výskyt[#Data],MATCH($B391,Výskyt[kód-P]),R$7),"")</f>
        <v/>
      </c>
    </row>
    <row r="392" spans="1:18" x14ac:dyDescent="0.4">
      <c r="A392" s="51">
        <v>384</v>
      </c>
      <c r="B392" s="52" t="str">
        <f>IFERROR(INDEX(Výskyt[[poradie]:[kód-P]],MATCH(A392,Výskyt[poradie],0),2),"")</f>
        <v/>
      </c>
      <c r="C392" s="52" t="str">
        <f>IFERROR(INDEX(Cenník[[Kód]:[Názov]],MATCH($B392,Cenník[Kód]),2),"")</f>
        <v/>
      </c>
      <c r="D392" s="46" t="str">
        <f t="shared" ca="1" si="15"/>
        <v/>
      </c>
      <c r="E392" s="53" t="str">
        <f>IFERROR(INDEX(Cenník[[KódN]:[JC]],MATCH($B392,Cenník[KódN]),2),"")</f>
        <v/>
      </c>
      <c r="F392" s="54" t="str">
        <f t="shared" ca="1" si="16"/>
        <v/>
      </c>
      <c r="G392" s="41"/>
      <c r="H392" s="58" t="str">
        <f t="shared" si="17"/>
        <v/>
      </c>
      <c r="I392" s="46" t="str">
        <f ca="1">IF(AND($B392&gt;0,I$7&gt;0),INDEX(Výskyt[#Data],MATCH($B392,Výskyt[kód-P]),I$7),"")</f>
        <v/>
      </c>
      <c r="J392" s="46" t="str">
        <f ca="1">IF(AND($B392&gt;0,J$7&gt;0),INDEX(Výskyt[#Data],MATCH($B392,Výskyt[kód-P]),J$7),"")</f>
        <v/>
      </c>
      <c r="K392" s="46" t="str">
        <f ca="1">IF(AND($B392&gt;0,K$7&gt;0),INDEX(Výskyt[#Data],MATCH($B392,Výskyt[kód-P]),K$7),"")</f>
        <v/>
      </c>
      <c r="L392" s="46" t="str">
        <f ca="1">IF(AND($B392&gt;0,L$7&gt;0),INDEX(Výskyt[#Data],MATCH($B392,Výskyt[kód-P]),L$7),"")</f>
        <v/>
      </c>
      <c r="M392" s="46" t="str">
        <f ca="1">IF(AND($B392&gt;0,M$7&gt;0),INDEX(Výskyt[#Data],MATCH($B392,Výskyt[kód-P]),M$7),"")</f>
        <v/>
      </c>
      <c r="N392" s="46" t="str">
        <f ca="1">IF(AND($B392&gt;0,N$7&gt;0),INDEX(Výskyt[#Data],MATCH($B392,Výskyt[kód-P]),N$7),"")</f>
        <v/>
      </c>
      <c r="O392" s="46" t="str">
        <f ca="1">IF(AND($B392&gt;0,O$7&gt;0),INDEX(Výskyt[#Data],MATCH($B392,Výskyt[kód-P]),O$7),"")</f>
        <v/>
      </c>
      <c r="P392" s="46" t="str">
        <f ca="1">IF(AND($B392&gt;0,P$7&gt;0),INDEX(Výskyt[#Data],MATCH($B392,Výskyt[kód-P]),P$7),"")</f>
        <v/>
      </c>
      <c r="Q392" s="46" t="str">
        <f ca="1">IF(AND($B392&gt;0,Q$7&gt;0),INDEX(Výskyt[#Data],MATCH($B392,Výskyt[kód-P]),Q$7),"")</f>
        <v/>
      </c>
      <c r="R392" s="46" t="str">
        <f ca="1">IF(AND($B392&gt;0,R$7&gt;0),INDEX(Výskyt[#Data],MATCH($B392,Výskyt[kód-P]),R$7),"")</f>
        <v/>
      </c>
    </row>
    <row r="393" spans="1:18" x14ac:dyDescent="0.4">
      <c r="A393" s="51">
        <v>385</v>
      </c>
      <c r="B393" s="52" t="str">
        <f>IFERROR(INDEX(Výskyt[[poradie]:[kód-P]],MATCH(A393,Výskyt[poradie],0),2),"")</f>
        <v/>
      </c>
      <c r="C393" s="52" t="str">
        <f>IFERROR(INDEX(Cenník[[Kód]:[Názov]],MATCH($B393,Cenník[Kód]),2),"")</f>
        <v/>
      </c>
      <c r="D393" s="46" t="str">
        <f t="shared" ca="1" si="15"/>
        <v/>
      </c>
      <c r="E393" s="53" t="str">
        <f>IFERROR(INDEX(Cenník[[KódN]:[JC]],MATCH($B393,Cenník[KódN]),2),"")</f>
        <v/>
      </c>
      <c r="F393" s="54" t="str">
        <f t="shared" ca="1" si="16"/>
        <v/>
      </c>
      <c r="G393" s="41"/>
      <c r="H393" s="58" t="str">
        <f t="shared" si="17"/>
        <v/>
      </c>
      <c r="I393" s="46" t="str">
        <f ca="1">IF(AND($B393&gt;0,I$7&gt;0),INDEX(Výskyt[#Data],MATCH($B393,Výskyt[kód-P]),I$7),"")</f>
        <v/>
      </c>
      <c r="J393" s="46" t="str">
        <f ca="1">IF(AND($B393&gt;0,J$7&gt;0),INDEX(Výskyt[#Data],MATCH($B393,Výskyt[kód-P]),J$7),"")</f>
        <v/>
      </c>
      <c r="K393" s="46" t="str">
        <f ca="1">IF(AND($B393&gt;0,K$7&gt;0),INDEX(Výskyt[#Data],MATCH($B393,Výskyt[kód-P]),K$7),"")</f>
        <v/>
      </c>
      <c r="L393" s="46" t="str">
        <f ca="1">IF(AND($B393&gt;0,L$7&gt;0),INDEX(Výskyt[#Data],MATCH($B393,Výskyt[kód-P]),L$7),"")</f>
        <v/>
      </c>
      <c r="M393" s="46" t="str">
        <f ca="1">IF(AND($B393&gt;0,M$7&gt;0),INDEX(Výskyt[#Data],MATCH($B393,Výskyt[kód-P]),M$7),"")</f>
        <v/>
      </c>
      <c r="N393" s="46" t="str">
        <f ca="1">IF(AND($B393&gt;0,N$7&gt;0),INDEX(Výskyt[#Data],MATCH($B393,Výskyt[kód-P]),N$7),"")</f>
        <v/>
      </c>
      <c r="O393" s="46" t="str">
        <f ca="1">IF(AND($B393&gt;0,O$7&gt;0),INDEX(Výskyt[#Data],MATCH($B393,Výskyt[kód-P]),O$7),"")</f>
        <v/>
      </c>
      <c r="P393" s="46" t="str">
        <f ca="1">IF(AND($B393&gt;0,P$7&gt;0),INDEX(Výskyt[#Data],MATCH($B393,Výskyt[kód-P]),P$7),"")</f>
        <v/>
      </c>
      <c r="Q393" s="46" t="str">
        <f ca="1">IF(AND($B393&gt;0,Q$7&gt;0),INDEX(Výskyt[#Data],MATCH($B393,Výskyt[kód-P]),Q$7),"")</f>
        <v/>
      </c>
      <c r="R393" s="46" t="str">
        <f ca="1">IF(AND($B393&gt;0,R$7&gt;0),INDEX(Výskyt[#Data],MATCH($B393,Výskyt[kód-P]),R$7),"")</f>
        <v/>
      </c>
    </row>
    <row r="394" spans="1:18" x14ac:dyDescent="0.4">
      <c r="A394" s="51">
        <v>386</v>
      </c>
      <c r="B394" s="52" t="str">
        <f>IFERROR(INDEX(Výskyt[[poradie]:[kód-P]],MATCH(A394,Výskyt[poradie],0),2),"")</f>
        <v/>
      </c>
      <c r="C394" s="52" t="str">
        <f>IFERROR(INDEX(Cenník[[Kód]:[Názov]],MATCH($B394,Cenník[Kód]),2),"")</f>
        <v/>
      </c>
      <c r="D394" s="46" t="str">
        <f t="shared" ref="D394:D421" ca="1" si="18">IF(SUM(I394:R394)&lt;&gt;0,SUM(I394:R394),"")</f>
        <v/>
      </c>
      <c r="E394" s="53" t="str">
        <f>IFERROR(INDEX(Cenník[[KódN]:[JC]],MATCH($B394,Cenník[KódN]),2),"")</f>
        <v/>
      </c>
      <c r="F394" s="54" t="str">
        <f t="shared" ref="F394:F421" ca="1" si="19">IFERROR(D394*E394,"")</f>
        <v/>
      </c>
      <c r="G394" s="41"/>
      <c r="H394" s="58" t="str">
        <f t="shared" ref="H394:H419" si="20">IF(B394&gt;0,C394,"")</f>
        <v/>
      </c>
      <c r="I394" s="46" t="str">
        <f ca="1">IF(AND($B394&gt;0,I$7&gt;0),INDEX(Výskyt[#Data],MATCH($B394,Výskyt[kód-P]),I$7),"")</f>
        <v/>
      </c>
      <c r="J394" s="46" t="str">
        <f ca="1">IF(AND($B394&gt;0,J$7&gt;0),INDEX(Výskyt[#Data],MATCH($B394,Výskyt[kód-P]),J$7),"")</f>
        <v/>
      </c>
      <c r="K394" s="46" t="str">
        <f ca="1">IF(AND($B394&gt;0,K$7&gt;0),INDEX(Výskyt[#Data],MATCH($B394,Výskyt[kód-P]),K$7),"")</f>
        <v/>
      </c>
      <c r="L394" s="46" t="str">
        <f ca="1">IF(AND($B394&gt;0,L$7&gt;0),INDEX(Výskyt[#Data],MATCH($B394,Výskyt[kód-P]),L$7),"")</f>
        <v/>
      </c>
      <c r="M394" s="46" t="str">
        <f ca="1">IF(AND($B394&gt;0,M$7&gt;0),INDEX(Výskyt[#Data],MATCH($B394,Výskyt[kód-P]),M$7),"")</f>
        <v/>
      </c>
      <c r="N394" s="46" t="str">
        <f ca="1">IF(AND($B394&gt;0,N$7&gt;0),INDEX(Výskyt[#Data],MATCH($B394,Výskyt[kód-P]),N$7),"")</f>
        <v/>
      </c>
      <c r="O394" s="46" t="str">
        <f ca="1">IF(AND($B394&gt;0,O$7&gt;0),INDEX(Výskyt[#Data],MATCH($B394,Výskyt[kód-P]),O$7),"")</f>
        <v/>
      </c>
      <c r="P394" s="46" t="str">
        <f ca="1">IF(AND($B394&gt;0,P$7&gt;0),INDEX(Výskyt[#Data],MATCH($B394,Výskyt[kód-P]),P$7),"")</f>
        <v/>
      </c>
      <c r="Q394" s="46" t="str">
        <f ca="1">IF(AND($B394&gt;0,Q$7&gt;0),INDEX(Výskyt[#Data],MATCH($B394,Výskyt[kód-P]),Q$7),"")</f>
        <v/>
      </c>
      <c r="R394" s="46" t="str">
        <f ca="1">IF(AND($B394&gt;0,R$7&gt;0),INDEX(Výskyt[#Data],MATCH($B394,Výskyt[kód-P]),R$7),"")</f>
        <v/>
      </c>
    </row>
    <row r="395" spans="1:18" x14ac:dyDescent="0.4">
      <c r="A395" s="51">
        <v>387</v>
      </c>
      <c r="B395" s="52" t="str">
        <f>IFERROR(INDEX(Výskyt[[poradie]:[kód-P]],MATCH(A395,Výskyt[poradie],0),2),"")</f>
        <v/>
      </c>
      <c r="C395" s="52" t="str">
        <f>IFERROR(INDEX(Cenník[[Kód]:[Názov]],MATCH($B395,Cenník[Kód]),2),"")</f>
        <v/>
      </c>
      <c r="D395" s="46" t="str">
        <f t="shared" ca="1" si="18"/>
        <v/>
      </c>
      <c r="E395" s="53" t="str">
        <f>IFERROR(INDEX(Cenník[[KódN]:[JC]],MATCH($B395,Cenník[KódN]),2),"")</f>
        <v/>
      </c>
      <c r="F395" s="54" t="str">
        <f t="shared" ca="1" si="19"/>
        <v/>
      </c>
      <c r="G395" s="41"/>
      <c r="H395" s="58" t="str">
        <f t="shared" si="20"/>
        <v/>
      </c>
      <c r="I395" s="46" t="str">
        <f ca="1">IF(AND($B395&gt;0,I$7&gt;0),INDEX(Výskyt[#Data],MATCH($B395,Výskyt[kód-P]),I$7),"")</f>
        <v/>
      </c>
      <c r="J395" s="46" t="str">
        <f ca="1">IF(AND($B395&gt;0,J$7&gt;0),INDEX(Výskyt[#Data],MATCH($B395,Výskyt[kód-P]),J$7),"")</f>
        <v/>
      </c>
      <c r="K395" s="46" t="str">
        <f ca="1">IF(AND($B395&gt;0,K$7&gt;0),INDEX(Výskyt[#Data],MATCH($B395,Výskyt[kód-P]),K$7),"")</f>
        <v/>
      </c>
      <c r="L395" s="46" t="str">
        <f ca="1">IF(AND($B395&gt;0,L$7&gt;0),INDEX(Výskyt[#Data],MATCH($B395,Výskyt[kód-P]),L$7),"")</f>
        <v/>
      </c>
      <c r="M395" s="46" t="str">
        <f ca="1">IF(AND($B395&gt;0,M$7&gt;0),INDEX(Výskyt[#Data],MATCH($B395,Výskyt[kód-P]),M$7),"")</f>
        <v/>
      </c>
      <c r="N395" s="46" t="str">
        <f ca="1">IF(AND($B395&gt;0,N$7&gt;0),INDEX(Výskyt[#Data],MATCH($B395,Výskyt[kód-P]),N$7),"")</f>
        <v/>
      </c>
      <c r="O395" s="46" t="str">
        <f ca="1">IF(AND($B395&gt;0,O$7&gt;0),INDEX(Výskyt[#Data],MATCH($B395,Výskyt[kód-P]),O$7),"")</f>
        <v/>
      </c>
      <c r="P395" s="46" t="str">
        <f ca="1">IF(AND($B395&gt;0,P$7&gt;0),INDEX(Výskyt[#Data],MATCH($B395,Výskyt[kód-P]),P$7),"")</f>
        <v/>
      </c>
      <c r="Q395" s="46" t="str">
        <f ca="1">IF(AND($B395&gt;0,Q$7&gt;0),INDEX(Výskyt[#Data],MATCH($B395,Výskyt[kód-P]),Q$7),"")</f>
        <v/>
      </c>
      <c r="R395" s="46" t="str">
        <f ca="1">IF(AND($B395&gt;0,R$7&gt;0),INDEX(Výskyt[#Data],MATCH($B395,Výskyt[kód-P]),R$7),"")</f>
        <v/>
      </c>
    </row>
    <row r="396" spans="1:18" x14ac:dyDescent="0.4">
      <c r="A396" s="51">
        <v>388</v>
      </c>
      <c r="B396" s="52" t="str">
        <f>IFERROR(INDEX(Výskyt[[poradie]:[kód-P]],MATCH(A396,Výskyt[poradie],0),2),"")</f>
        <v/>
      </c>
      <c r="C396" s="52" t="str">
        <f>IFERROR(INDEX(Cenník[[Kód]:[Názov]],MATCH($B396,Cenník[Kód]),2),"")</f>
        <v/>
      </c>
      <c r="D396" s="46" t="str">
        <f t="shared" ca="1" si="18"/>
        <v/>
      </c>
      <c r="E396" s="53" t="str">
        <f>IFERROR(INDEX(Cenník[[KódN]:[JC]],MATCH($B396,Cenník[KódN]),2),"")</f>
        <v/>
      </c>
      <c r="F396" s="54" t="str">
        <f t="shared" ca="1" si="19"/>
        <v/>
      </c>
      <c r="G396" s="41"/>
      <c r="H396" s="58" t="str">
        <f t="shared" si="20"/>
        <v/>
      </c>
      <c r="I396" s="46" t="str">
        <f ca="1">IF(AND($B396&gt;0,I$7&gt;0),INDEX(Výskyt[#Data],MATCH($B396,Výskyt[kód-P]),I$7),"")</f>
        <v/>
      </c>
      <c r="J396" s="46" t="str">
        <f ca="1">IF(AND($B396&gt;0,J$7&gt;0),INDEX(Výskyt[#Data],MATCH($B396,Výskyt[kód-P]),J$7),"")</f>
        <v/>
      </c>
      <c r="K396" s="46" t="str">
        <f ca="1">IF(AND($B396&gt;0,K$7&gt;0),INDEX(Výskyt[#Data],MATCH($B396,Výskyt[kód-P]),K$7),"")</f>
        <v/>
      </c>
      <c r="L396" s="46" t="str">
        <f ca="1">IF(AND($B396&gt;0,L$7&gt;0),INDEX(Výskyt[#Data],MATCH($B396,Výskyt[kód-P]),L$7),"")</f>
        <v/>
      </c>
      <c r="M396" s="46" t="str">
        <f ca="1">IF(AND($B396&gt;0,M$7&gt;0),INDEX(Výskyt[#Data],MATCH($B396,Výskyt[kód-P]),M$7),"")</f>
        <v/>
      </c>
      <c r="N396" s="46" t="str">
        <f ca="1">IF(AND($B396&gt;0,N$7&gt;0),INDEX(Výskyt[#Data],MATCH($B396,Výskyt[kód-P]),N$7),"")</f>
        <v/>
      </c>
      <c r="O396" s="46" t="str">
        <f ca="1">IF(AND($B396&gt;0,O$7&gt;0),INDEX(Výskyt[#Data],MATCH($B396,Výskyt[kód-P]),O$7),"")</f>
        <v/>
      </c>
      <c r="P396" s="46" t="str">
        <f ca="1">IF(AND($B396&gt;0,P$7&gt;0),INDEX(Výskyt[#Data],MATCH($B396,Výskyt[kód-P]),P$7),"")</f>
        <v/>
      </c>
      <c r="Q396" s="46" t="str">
        <f ca="1">IF(AND($B396&gt;0,Q$7&gt;0),INDEX(Výskyt[#Data],MATCH($B396,Výskyt[kód-P]),Q$7),"")</f>
        <v/>
      </c>
      <c r="R396" s="46" t="str">
        <f ca="1">IF(AND($B396&gt;0,R$7&gt;0),INDEX(Výskyt[#Data],MATCH($B396,Výskyt[kód-P]),R$7),"")</f>
        <v/>
      </c>
    </row>
    <row r="397" spans="1:18" x14ac:dyDescent="0.4">
      <c r="A397" s="51">
        <v>389</v>
      </c>
      <c r="B397" s="52" t="str">
        <f>IFERROR(INDEX(Výskyt[[poradie]:[kód-P]],MATCH(A397,Výskyt[poradie],0),2),"")</f>
        <v/>
      </c>
      <c r="C397" s="52" t="str">
        <f>IFERROR(INDEX(Cenník[[Kód]:[Názov]],MATCH($B397,Cenník[Kód]),2),"")</f>
        <v/>
      </c>
      <c r="D397" s="46" t="str">
        <f t="shared" ca="1" si="18"/>
        <v/>
      </c>
      <c r="E397" s="53" t="str">
        <f>IFERROR(INDEX(Cenník[[KódN]:[JC]],MATCH($B397,Cenník[KódN]),2),"")</f>
        <v/>
      </c>
      <c r="F397" s="54" t="str">
        <f t="shared" ca="1" si="19"/>
        <v/>
      </c>
      <c r="G397" s="41"/>
      <c r="H397" s="58" t="str">
        <f t="shared" si="20"/>
        <v/>
      </c>
      <c r="I397" s="46" t="str">
        <f ca="1">IF(AND($B397&gt;0,I$7&gt;0),INDEX(Výskyt[#Data],MATCH($B397,Výskyt[kód-P]),I$7),"")</f>
        <v/>
      </c>
      <c r="J397" s="46" t="str">
        <f ca="1">IF(AND($B397&gt;0,J$7&gt;0),INDEX(Výskyt[#Data],MATCH($B397,Výskyt[kód-P]),J$7),"")</f>
        <v/>
      </c>
      <c r="K397" s="46" t="str">
        <f ca="1">IF(AND($B397&gt;0,K$7&gt;0),INDEX(Výskyt[#Data],MATCH($B397,Výskyt[kód-P]),K$7),"")</f>
        <v/>
      </c>
      <c r="L397" s="46" t="str">
        <f ca="1">IF(AND($B397&gt;0,L$7&gt;0),INDEX(Výskyt[#Data],MATCH($B397,Výskyt[kód-P]),L$7),"")</f>
        <v/>
      </c>
      <c r="M397" s="46" t="str">
        <f ca="1">IF(AND($B397&gt;0,M$7&gt;0),INDEX(Výskyt[#Data],MATCH($B397,Výskyt[kód-P]),M$7),"")</f>
        <v/>
      </c>
      <c r="N397" s="46" t="str">
        <f ca="1">IF(AND($B397&gt;0,N$7&gt;0),INDEX(Výskyt[#Data],MATCH($B397,Výskyt[kód-P]),N$7),"")</f>
        <v/>
      </c>
      <c r="O397" s="46" t="str">
        <f ca="1">IF(AND($B397&gt;0,O$7&gt;0),INDEX(Výskyt[#Data],MATCH($B397,Výskyt[kód-P]),O$7),"")</f>
        <v/>
      </c>
      <c r="P397" s="46" t="str">
        <f ca="1">IF(AND($B397&gt;0,P$7&gt;0),INDEX(Výskyt[#Data],MATCH($B397,Výskyt[kód-P]),P$7),"")</f>
        <v/>
      </c>
      <c r="Q397" s="46" t="str">
        <f ca="1">IF(AND($B397&gt;0,Q$7&gt;0),INDEX(Výskyt[#Data],MATCH($B397,Výskyt[kód-P]),Q$7),"")</f>
        <v/>
      </c>
      <c r="R397" s="46" t="str">
        <f ca="1">IF(AND($B397&gt;0,R$7&gt;0),INDEX(Výskyt[#Data],MATCH($B397,Výskyt[kód-P]),R$7),"")</f>
        <v/>
      </c>
    </row>
    <row r="398" spans="1:18" x14ac:dyDescent="0.4">
      <c r="A398" s="51">
        <v>390</v>
      </c>
      <c r="B398" s="52" t="str">
        <f>IFERROR(INDEX(Výskyt[[poradie]:[kód-P]],MATCH(A398,Výskyt[poradie],0),2),"")</f>
        <v/>
      </c>
      <c r="C398" s="52" t="str">
        <f>IFERROR(INDEX(Cenník[[Kód]:[Názov]],MATCH($B398,Cenník[Kód]),2),"")</f>
        <v/>
      </c>
      <c r="D398" s="46" t="str">
        <f t="shared" ca="1" si="18"/>
        <v/>
      </c>
      <c r="E398" s="53" t="str">
        <f>IFERROR(INDEX(Cenník[[KódN]:[JC]],MATCH($B398,Cenník[KódN]),2),"")</f>
        <v/>
      </c>
      <c r="F398" s="54" t="str">
        <f t="shared" ca="1" si="19"/>
        <v/>
      </c>
      <c r="G398" s="41"/>
      <c r="H398" s="58" t="str">
        <f t="shared" si="20"/>
        <v/>
      </c>
      <c r="I398" s="46" t="str">
        <f ca="1">IF(AND($B398&gt;0,I$7&gt;0),INDEX(Výskyt[#Data],MATCH($B398,Výskyt[kód-P]),I$7),"")</f>
        <v/>
      </c>
      <c r="J398" s="46" t="str">
        <f ca="1">IF(AND($B398&gt;0,J$7&gt;0),INDEX(Výskyt[#Data],MATCH($B398,Výskyt[kód-P]),J$7),"")</f>
        <v/>
      </c>
      <c r="K398" s="46" t="str">
        <f ca="1">IF(AND($B398&gt;0,K$7&gt;0),INDEX(Výskyt[#Data],MATCH($B398,Výskyt[kód-P]),K$7),"")</f>
        <v/>
      </c>
      <c r="L398" s="46" t="str">
        <f ca="1">IF(AND($B398&gt;0,L$7&gt;0),INDEX(Výskyt[#Data],MATCH($B398,Výskyt[kód-P]),L$7),"")</f>
        <v/>
      </c>
      <c r="M398" s="46" t="str">
        <f ca="1">IF(AND($B398&gt;0,M$7&gt;0),INDEX(Výskyt[#Data],MATCH($B398,Výskyt[kód-P]),M$7),"")</f>
        <v/>
      </c>
      <c r="N398" s="46" t="str">
        <f ca="1">IF(AND($B398&gt;0,N$7&gt;0),INDEX(Výskyt[#Data],MATCH($B398,Výskyt[kód-P]),N$7),"")</f>
        <v/>
      </c>
      <c r="O398" s="46" t="str">
        <f ca="1">IF(AND($B398&gt;0,O$7&gt;0),INDEX(Výskyt[#Data],MATCH($B398,Výskyt[kód-P]),O$7),"")</f>
        <v/>
      </c>
      <c r="P398" s="46" t="str">
        <f ca="1">IF(AND($B398&gt;0,P$7&gt;0),INDEX(Výskyt[#Data],MATCH($B398,Výskyt[kód-P]),P$7),"")</f>
        <v/>
      </c>
      <c r="Q398" s="46" t="str">
        <f ca="1">IF(AND($B398&gt;0,Q$7&gt;0),INDEX(Výskyt[#Data],MATCH($B398,Výskyt[kód-P]),Q$7),"")</f>
        <v/>
      </c>
      <c r="R398" s="46" t="str">
        <f ca="1">IF(AND($B398&gt;0,R$7&gt;0),INDEX(Výskyt[#Data],MATCH($B398,Výskyt[kód-P]),R$7),"")</f>
        <v/>
      </c>
    </row>
    <row r="399" spans="1:18" x14ac:dyDescent="0.4">
      <c r="A399" s="51">
        <v>391</v>
      </c>
      <c r="B399" s="52" t="str">
        <f>IFERROR(INDEX(Výskyt[[poradie]:[kód-P]],MATCH(A399,Výskyt[poradie],0),2),"")</f>
        <v/>
      </c>
      <c r="C399" s="52" t="str">
        <f>IFERROR(INDEX(Cenník[[Kód]:[Názov]],MATCH($B399,Cenník[Kód]),2),"")</f>
        <v/>
      </c>
      <c r="D399" s="46" t="str">
        <f t="shared" ca="1" si="18"/>
        <v/>
      </c>
      <c r="E399" s="53" t="str">
        <f>IFERROR(INDEX(Cenník[[KódN]:[JC]],MATCH($B399,Cenník[KódN]),2),"")</f>
        <v/>
      </c>
      <c r="F399" s="54" t="str">
        <f t="shared" ca="1" si="19"/>
        <v/>
      </c>
      <c r="G399" s="41"/>
      <c r="H399" s="58" t="str">
        <f t="shared" si="20"/>
        <v/>
      </c>
      <c r="I399" s="46" t="str">
        <f ca="1">IF(AND($B399&gt;0,I$7&gt;0),INDEX(Výskyt[#Data],MATCH($B399,Výskyt[kód-P]),I$7),"")</f>
        <v/>
      </c>
      <c r="J399" s="46" t="str">
        <f ca="1">IF(AND($B399&gt;0,J$7&gt;0),INDEX(Výskyt[#Data],MATCH($B399,Výskyt[kód-P]),J$7),"")</f>
        <v/>
      </c>
      <c r="K399" s="46" t="str">
        <f ca="1">IF(AND($B399&gt;0,K$7&gt;0),INDEX(Výskyt[#Data],MATCH($B399,Výskyt[kód-P]),K$7),"")</f>
        <v/>
      </c>
      <c r="L399" s="46" t="str">
        <f ca="1">IF(AND($B399&gt;0,L$7&gt;0),INDEX(Výskyt[#Data],MATCH($B399,Výskyt[kód-P]),L$7),"")</f>
        <v/>
      </c>
      <c r="M399" s="46" t="str">
        <f ca="1">IF(AND($B399&gt;0,M$7&gt;0),INDEX(Výskyt[#Data],MATCH($B399,Výskyt[kód-P]),M$7),"")</f>
        <v/>
      </c>
      <c r="N399" s="46" t="str">
        <f ca="1">IF(AND($B399&gt;0,N$7&gt;0),INDEX(Výskyt[#Data],MATCH($B399,Výskyt[kód-P]),N$7),"")</f>
        <v/>
      </c>
      <c r="O399" s="46" t="str">
        <f ca="1">IF(AND($B399&gt;0,O$7&gt;0),INDEX(Výskyt[#Data],MATCH($B399,Výskyt[kód-P]),O$7),"")</f>
        <v/>
      </c>
      <c r="P399" s="46" t="str">
        <f ca="1">IF(AND($B399&gt;0,P$7&gt;0),INDEX(Výskyt[#Data],MATCH($B399,Výskyt[kód-P]),P$7),"")</f>
        <v/>
      </c>
      <c r="Q399" s="46" t="str">
        <f ca="1">IF(AND($B399&gt;0,Q$7&gt;0),INDEX(Výskyt[#Data],MATCH($B399,Výskyt[kód-P]),Q$7),"")</f>
        <v/>
      </c>
      <c r="R399" s="46" t="str">
        <f ca="1">IF(AND($B399&gt;0,R$7&gt;0),INDEX(Výskyt[#Data],MATCH($B399,Výskyt[kód-P]),R$7),"")</f>
        <v/>
      </c>
    </row>
    <row r="400" spans="1:18" x14ac:dyDescent="0.4">
      <c r="A400" s="51">
        <v>392</v>
      </c>
      <c r="B400" s="52" t="str">
        <f>IFERROR(INDEX(Výskyt[[poradie]:[kód-P]],MATCH(A400,Výskyt[poradie],0),2),"")</f>
        <v/>
      </c>
      <c r="C400" s="52" t="str">
        <f>IFERROR(INDEX(Cenník[[Kód]:[Názov]],MATCH($B400,Cenník[Kód]),2),"")</f>
        <v/>
      </c>
      <c r="D400" s="46" t="str">
        <f t="shared" ca="1" si="18"/>
        <v/>
      </c>
      <c r="E400" s="53" t="str">
        <f>IFERROR(INDEX(Cenník[[KódN]:[JC]],MATCH($B400,Cenník[KódN]),2),"")</f>
        <v/>
      </c>
      <c r="F400" s="54" t="str">
        <f t="shared" ca="1" si="19"/>
        <v/>
      </c>
      <c r="G400" s="41"/>
      <c r="H400" s="58" t="str">
        <f t="shared" si="20"/>
        <v/>
      </c>
      <c r="I400" s="46" t="str">
        <f ca="1">IF(AND($B400&gt;0,I$7&gt;0),INDEX(Výskyt[#Data],MATCH($B400,Výskyt[kód-P]),I$7),"")</f>
        <v/>
      </c>
      <c r="J400" s="46" t="str">
        <f ca="1">IF(AND($B400&gt;0,J$7&gt;0),INDEX(Výskyt[#Data],MATCH($B400,Výskyt[kód-P]),J$7),"")</f>
        <v/>
      </c>
      <c r="K400" s="46" t="str">
        <f ca="1">IF(AND($B400&gt;0,K$7&gt;0),INDEX(Výskyt[#Data],MATCH($B400,Výskyt[kód-P]),K$7),"")</f>
        <v/>
      </c>
      <c r="L400" s="46" t="str">
        <f ca="1">IF(AND($B400&gt;0,L$7&gt;0),INDEX(Výskyt[#Data],MATCH($B400,Výskyt[kód-P]),L$7),"")</f>
        <v/>
      </c>
      <c r="M400" s="46" t="str">
        <f ca="1">IF(AND($B400&gt;0,M$7&gt;0),INDEX(Výskyt[#Data],MATCH($B400,Výskyt[kód-P]),M$7),"")</f>
        <v/>
      </c>
      <c r="N400" s="46" t="str">
        <f ca="1">IF(AND($B400&gt;0,N$7&gt;0),INDEX(Výskyt[#Data],MATCH($B400,Výskyt[kód-P]),N$7),"")</f>
        <v/>
      </c>
      <c r="O400" s="46" t="str">
        <f ca="1">IF(AND($B400&gt;0,O$7&gt;0),INDEX(Výskyt[#Data],MATCH($B400,Výskyt[kód-P]),O$7),"")</f>
        <v/>
      </c>
      <c r="P400" s="46" t="str">
        <f ca="1">IF(AND($B400&gt;0,P$7&gt;0),INDEX(Výskyt[#Data],MATCH($B400,Výskyt[kód-P]),P$7),"")</f>
        <v/>
      </c>
      <c r="Q400" s="46" t="str">
        <f ca="1">IF(AND($B400&gt;0,Q$7&gt;0),INDEX(Výskyt[#Data],MATCH($B400,Výskyt[kód-P]),Q$7),"")</f>
        <v/>
      </c>
      <c r="R400" s="46" t="str">
        <f ca="1">IF(AND($B400&gt;0,R$7&gt;0),INDEX(Výskyt[#Data],MATCH($B400,Výskyt[kód-P]),R$7),"")</f>
        <v/>
      </c>
    </row>
    <row r="401" spans="1:18" x14ac:dyDescent="0.4">
      <c r="A401" s="51">
        <v>393</v>
      </c>
      <c r="B401" s="52" t="str">
        <f>IFERROR(INDEX(Výskyt[[poradie]:[kód-P]],MATCH(A401,Výskyt[poradie],0),2),"")</f>
        <v/>
      </c>
      <c r="C401" s="52" t="str">
        <f>IFERROR(INDEX(Cenník[[Kód]:[Názov]],MATCH($B401,Cenník[Kód]),2),"")</f>
        <v/>
      </c>
      <c r="D401" s="46" t="str">
        <f t="shared" ca="1" si="18"/>
        <v/>
      </c>
      <c r="E401" s="53" t="str">
        <f>IFERROR(INDEX(Cenník[[KódN]:[JC]],MATCH($B401,Cenník[KódN]),2),"")</f>
        <v/>
      </c>
      <c r="F401" s="54" t="str">
        <f t="shared" ca="1" si="19"/>
        <v/>
      </c>
      <c r="G401" s="41"/>
      <c r="H401" s="58" t="str">
        <f t="shared" si="20"/>
        <v/>
      </c>
      <c r="I401" s="46" t="str">
        <f ca="1">IF(AND($B401&gt;0,I$7&gt;0),INDEX(Výskyt[#Data],MATCH($B401,Výskyt[kód-P]),I$7),"")</f>
        <v/>
      </c>
      <c r="J401" s="46" t="str">
        <f ca="1">IF(AND($B401&gt;0,J$7&gt;0),INDEX(Výskyt[#Data],MATCH($B401,Výskyt[kód-P]),J$7),"")</f>
        <v/>
      </c>
      <c r="K401" s="46" t="str">
        <f ca="1">IF(AND($B401&gt;0,K$7&gt;0),INDEX(Výskyt[#Data],MATCH($B401,Výskyt[kód-P]),K$7),"")</f>
        <v/>
      </c>
      <c r="L401" s="46" t="str">
        <f ca="1">IF(AND($B401&gt;0,L$7&gt;0),INDEX(Výskyt[#Data],MATCH($B401,Výskyt[kód-P]),L$7),"")</f>
        <v/>
      </c>
      <c r="M401" s="46" t="str">
        <f ca="1">IF(AND($B401&gt;0,M$7&gt;0),INDEX(Výskyt[#Data],MATCH($B401,Výskyt[kód-P]),M$7),"")</f>
        <v/>
      </c>
      <c r="N401" s="46" t="str">
        <f ca="1">IF(AND($B401&gt;0,N$7&gt;0),INDEX(Výskyt[#Data],MATCH($B401,Výskyt[kód-P]),N$7),"")</f>
        <v/>
      </c>
      <c r="O401" s="46" t="str">
        <f ca="1">IF(AND($B401&gt;0,O$7&gt;0),INDEX(Výskyt[#Data],MATCH($B401,Výskyt[kód-P]),O$7),"")</f>
        <v/>
      </c>
      <c r="P401" s="46" t="str">
        <f ca="1">IF(AND($B401&gt;0,P$7&gt;0),INDEX(Výskyt[#Data],MATCH($B401,Výskyt[kód-P]),P$7),"")</f>
        <v/>
      </c>
      <c r="Q401" s="46" t="str">
        <f ca="1">IF(AND($B401&gt;0,Q$7&gt;0),INDEX(Výskyt[#Data],MATCH($B401,Výskyt[kód-P]),Q$7),"")</f>
        <v/>
      </c>
      <c r="R401" s="46" t="str">
        <f ca="1">IF(AND($B401&gt;0,R$7&gt;0),INDEX(Výskyt[#Data],MATCH($B401,Výskyt[kód-P]),R$7),"")</f>
        <v/>
      </c>
    </row>
    <row r="402" spans="1:18" x14ac:dyDescent="0.4">
      <c r="A402" s="51">
        <v>394</v>
      </c>
      <c r="B402" s="52" t="str">
        <f>IFERROR(INDEX(Výskyt[[poradie]:[kód-P]],MATCH(A402,Výskyt[poradie],0),2),"")</f>
        <v/>
      </c>
      <c r="C402" s="52" t="str">
        <f>IFERROR(INDEX(Cenník[[Kód]:[Názov]],MATCH($B402,Cenník[Kód]),2),"")</f>
        <v/>
      </c>
      <c r="D402" s="46" t="str">
        <f t="shared" ca="1" si="18"/>
        <v/>
      </c>
      <c r="E402" s="53" t="str">
        <f>IFERROR(INDEX(Cenník[[KódN]:[JC]],MATCH($B402,Cenník[KódN]),2),"")</f>
        <v/>
      </c>
      <c r="F402" s="54" t="str">
        <f t="shared" ca="1" si="19"/>
        <v/>
      </c>
      <c r="G402" s="41"/>
      <c r="H402" s="58" t="str">
        <f t="shared" si="20"/>
        <v/>
      </c>
      <c r="I402" s="46" t="str">
        <f ca="1">IF(AND($B402&gt;0,I$7&gt;0),INDEX(Výskyt[#Data],MATCH($B402,Výskyt[kód-P]),I$7),"")</f>
        <v/>
      </c>
      <c r="J402" s="46" t="str">
        <f ca="1">IF(AND($B402&gt;0,J$7&gt;0),INDEX(Výskyt[#Data],MATCH($B402,Výskyt[kód-P]),J$7),"")</f>
        <v/>
      </c>
      <c r="K402" s="46" t="str">
        <f ca="1">IF(AND($B402&gt;0,K$7&gt;0),INDEX(Výskyt[#Data],MATCH($B402,Výskyt[kód-P]),K$7),"")</f>
        <v/>
      </c>
      <c r="L402" s="46" t="str">
        <f ca="1">IF(AND($B402&gt;0,L$7&gt;0),INDEX(Výskyt[#Data],MATCH($B402,Výskyt[kód-P]),L$7),"")</f>
        <v/>
      </c>
      <c r="M402" s="46" t="str">
        <f ca="1">IF(AND($B402&gt;0,M$7&gt;0),INDEX(Výskyt[#Data],MATCH($B402,Výskyt[kód-P]),M$7),"")</f>
        <v/>
      </c>
      <c r="N402" s="46" t="str">
        <f ca="1">IF(AND($B402&gt;0,N$7&gt;0),INDEX(Výskyt[#Data],MATCH($B402,Výskyt[kód-P]),N$7),"")</f>
        <v/>
      </c>
      <c r="O402" s="46" t="str">
        <f ca="1">IF(AND($B402&gt;0,O$7&gt;0),INDEX(Výskyt[#Data],MATCH($B402,Výskyt[kód-P]),O$7),"")</f>
        <v/>
      </c>
      <c r="P402" s="46" t="str">
        <f ca="1">IF(AND($B402&gt;0,P$7&gt;0),INDEX(Výskyt[#Data],MATCH($B402,Výskyt[kód-P]),P$7),"")</f>
        <v/>
      </c>
      <c r="Q402" s="46" t="str">
        <f ca="1">IF(AND($B402&gt;0,Q$7&gt;0),INDEX(Výskyt[#Data],MATCH($B402,Výskyt[kód-P]),Q$7),"")</f>
        <v/>
      </c>
      <c r="R402" s="46" t="str">
        <f ca="1">IF(AND($B402&gt;0,R$7&gt;0),INDEX(Výskyt[#Data],MATCH($B402,Výskyt[kód-P]),R$7),"")</f>
        <v/>
      </c>
    </row>
    <row r="403" spans="1:18" x14ac:dyDescent="0.4">
      <c r="A403" s="51">
        <v>395</v>
      </c>
      <c r="B403" s="52" t="str">
        <f>IFERROR(INDEX(Výskyt[[poradie]:[kód-P]],MATCH(A403,Výskyt[poradie],0),2),"")</f>
        <v/>
      </c>
      <c r="C403" s="52" t="str">
        <f>IFERROR(INDEX(Cenník[[Kód]:[Názov]],MATCH($B403,Cenník[Kód]),2),"")</f>
        <v/>
      </c>
      <c r="D403" s="46" t="str">
        <f t="shared" ca="1" si="18"/>
        <v/>
      </c>
      <c r="E403" s="53" t="str">
        <f>IFERROR(INDEX(Cenník[[KódN]:[JC]],MATCH($B403,Cenník[KódN]),2),"")</f>
        <v/>
      </c>
      <c r="F403" s="54" t="str">
        <f t="shared" ca="1" si="19"/>
        <v/>
      </c>
      <c r="G403" s="41"/>
      <c r="H403" s="58" t="str">
        <f t="shared" si="20"/>
        <v/>
      </c>
      <c r="I403" s="46" t="str">
        <f ca="1">IF(AND($B403&gt;0,I$7&gt;0),INDEX(Výskyt[#Data],MATCH($B403,Výskyt[kód-P]),I$7),"")</f>
        <v/>
      </c>
      <c r="J403" s="46" t="str">
        <f ca="1">IF(AND($B403&gt;0,J$7&gt;0),INDEX(Výskyt[#Data],MATCH($B403,Výskyt[kód-P]),J$7),"")</f>
        <v/>
      </c>
      <c r="K403" s="46" t="str">
        <f ca="1">IF(AND($B403&gt;0,K$7&gt;0),INDEX(Výskyt[#Data],MATCH($B403,Výskyt[kód-P]),K$7),"")</f>
        <v/>
      </c>
      <c r="L403" s="46" t="str">
        <f ca="1">IF(AND($B403&gt;0,L$7&gt;0),INDEX(Výskyt[#Data],MATCH($B403,Výskyt[kód-P]),L$7),"")</f>
        <v/>
      </c>
      <c r="M403" s="46" t="str">
        <f ca="1">IF(AND($B403&gt;0,M$7&gt;0),INDEX(Výskyt[#Data],MATCH($B403,Výskyt[kód-P]),M$7),"")</f>
        <v/>
      </c>
      <c r="N403" s="46" t="str">
        <f ca="1">IF(AND($B403&gt;0,N$7&gt;0),INDEX(Výskyt[#Data],MATCH($B403,Výskyt[kód-P]),N$7),"")</f>
        <v/>
      </c>
      <c r="O403" s="46" t="str">
        <f ca="1">IF(AND($B403&gt;0,O$7&gt;0),INDEX(Výskyt[#Data],MATCH($B403,Výskyt[kód-P]),O$7),"")</f>
        <v/>
      </c>
      <c r="P403" s="46" t="str">
        <f ca="1">IF(AND($B403&gt;0,P$7&gt;0),INDEX(Výskyt[#Data],MATCH($B403,Výskyt[kód-P]),P$7),"")</f>
        <v/>
      </c>
      <c r="Q403" s="46" t="str">
        <f ca="1">IF(AND($B403&gt;0,Q$7&gt;0),INDEX(Výskyt[#Data],MATCH($B403,Výskyt[kód-P]),Q$7),"")</f>
        <v/>
      </c>
      <c r="R403" s="46" t="str">
        <f ca="1">IF(AND($B403&gt;0,R$7&gt;0),INDEX(Výskyt[#Data],MATCH($B403,Výskyt[kód-P]),R$7),"")</f>
        <v/>
      </c>
    </row>
    <row r="404" spans="1:18" x14ac:dyDescent="0.4">
      <c r="A404" s="51">
        <v>396</v>
      </c>
      <c r="B404" s="52" t="str">
        <f>IFERROR(INDEX(Výskyt[[poradie]:[kód-P]],MATCH(A404,Výskyt[poradie],0),2),"")</f>
        <v/>
      </c>
      <c r="C404" s="52" t="str">
        <f>IFERROR(INDEX(Cenník[[Kód]:[Názov]],MATCH($B404,Cenník[Kód]),2),"")</f>
        <v/>
      </c>
      <c r="D404" s="46" t="str">
        <f t="shared" ca="1" si="18"/>
        <v/>
      </c>
      <c r="E404" s="53" t="str">
        <f>IFERROR(INDEX(Cenník[[KódN]:[JC]],MATCH($B404,Cenník[KódN]),2),"")</f>
        <v/>
      </c>
      <c r="F404" s="54" t="str">
        <f t="shared" ca="1" si="19"/>
        <v/>
      </c>
      <c r="G404" s="41"/>
      <c r="H404" s="58" t="str">
        <f t="shared" si="20"/>
        <v/>
      </c>
      <c r="I404" s="46" t="str">
        <f ca="1">IF(AND($B404&gt;0,I$7&gt;0),INDEX(Výskyt[#Data],MATCH($B404,Výskyt[kód-P]),I$7),"")</f>
        <v/>
      </c>
      <c r="J404" s="46" t="str">
        <f ca="1">IF(AND($B404&gt;0,J$7&gt;0),INDEX(Výskyt[#Data],MATCH($B404,Výskyt[kód-P]),J$7),"")</f>
        <v/>
      </c>
      <c r="K404" s="46" t="str">
        <f ca="1">IF(AND($B404&gt;0,K$7&gt;0),INDEX(Výskyt[#Data],MATCH($B404,Výskyt[kód-P]),K$7),"")</f>
        <v/>
      </c>
      <c r="L404" s="46" t="str">
        <f ca="1">IF(AND($B404&gt;0,L$7&gt;0),INDEX(Výskyt[#Data],MATCH($B404,Výskyt[kód-P]),L$7),"")</f>
        <v/>
      </c>
      <c r="M404" s="46" t="str">
        <f ca="1">IF(AND($B404&gt;0,M$7&gt;0),INDEX(Výskyt[#Data],MATCH($B404,Výskyt[kód-P]),M$7),"")</f>
        <v/>
      </c>
      <c r="N404" s="46" t="str">
        <f ca="1">IF(AND($B404&gt;0,N$7&gt;0),INDEX(Výskyt[#Data],MATCH($B404,Výskyt[kód-P]),N$7),"")</f>
        <v/>
      </c>
      <c r="O404" s="46" t="str">
        <f ca="1">IF(AND($B404&gt;0,O$7&gt;0),INDEX(Výskyt[#Data],MATCH($B404,Výskyt[kód-P]),O$7),"")</f>
        <v/>
      </c>
      <c r="P404" s="46" t="str">
        <f ca="1">IF(AND($B404&gt;0,P$7&gt;0),INDEX(Výskyt[#Data],MATCH($B404,Výskyt[kód-P]),P$7),"")</f>
        <v/>
      </c>
      <c r="Q404" s="46" t="str">
        <f ca="1">IF(AND($B404&gt;0,Q$7&gt;0),INDEX(Výskyt[#Data],MATCH($B404,Výskyt[kód-P]),Q$7),"")</f>
        <v/>
      </c>
      <c r="R404" s="46" t="str">
        <f ca="1">IF(AND($B404&gt;0,R$7&gt;0),INDEX(Výskyt[#Data],MATCH($B404,Výskyt[kód-P]),R$7),"")</f>
        <v/>
      </c>
    </row>
    <row r="405" spans="1:18" x14ac:dyDescent="0.4">
      <c r="A405" s="51">
        <v>397</v>
      </c>
      <c r="B405" s="52" t="str">
        <f>IFERROR(INDEX(Výskyt[[poradie]:[kód-P]],MATCH(A405,Výskyt[poradie],0),2),"")</f>
        <v/>
      </c>
      <c r="C405" s="52" t="str">
        <f>IFERROR(INDEX(Cenník[[Kód]:[Názov]],MATCH($B405,Cenník[Kód]),2),"")</f>
        <v/>
      </c>
      <c r="D405" s="46" t="str">
        <f t="shared" ca="1" si="18"/>
        <v/>
      </c>
      <c r="E405" s="53" t="str">
        <f>IFERROR(INDEX(Cenník[[KódN]:[JC]],MATCH($B405,Cenník[KódN]),2),"")</f>
        <v/>
      </c>
      <c r="F405" s="54" t="str">
        <f t="shared" ca="1" si="19"/>
        <v/>
      </c>
      <c r="G405" s="41"/>
      <c r="H405" s="58" t="str">
        <f t="shared" si="20"/>
        <v/>
      </c>
      <c r="I405" s="46" t="str">
        <f ca="1">IF(AND($B405&gt;0,I$7&gt;0),INDEX(Výskyt[#Data],MATCH($B405,Výskyt[kód-P]),I$7),"")</f>
        <v/>
      </c>
      <c r="J405" s="46" t="str">
        <f ca="1">IF(AND($B405&gt;0,J$7&gt;0),INDEX(Výskyt[#Data],MATCH($B405,Výskyt[kód-P]),J$7),"")</f>
        <v/>
      </c>
      <c r="K405" s="46" t="str">
        <f ca="1">IF(AND($B405&gt;0,K$7&gt;0),INDEX(Výskyt[#Data],MATCH($B405,Výskyt[kód-P]),K$7),"")</f>
        <v/>
      </c>
      <c r="L405" s="46" t="str">
        <f ca="1">IF(AND($B405&gt;0,L$7&gt;0),INDEX(Výskyt[#Data],MATCH($B405,Výskyt[kód-P]),L$7),"")</f>
        <v/>
      </c>
      <c r="M405" s="46" t="str">
        <f ca="1">IF(AND($B405&gt;0,M$7&gt;0),INDEX(Výskyt[#Data],MATCH($B405,Výskyt[kód-P]),M$7),"")</f>
        <v/>
      </c>
      <c r="N405" s="46" t="str">
        <f ca="1">IF(AND($B405&gt;0,N$7&gt;0),INDEX(Výskyt[#Data],MATCH($B405,Výskyt[kód-P]),N$7),"")</f>
        <v/>
      </c>
      <c r="O405" s="46" t="str">
        <f ca="1">IF(AND($B405&gt;0,O$7&gt;0),INDEX(Výskyt[#Data],MATCH($B405,Výskyt[kód-P]),O$7),"")</f>
        <v/>
      </c>
      <c r="P405" s="46" t="str">
        <f ca="1">IF(AND($B405&gt;0,P$7&gt;0),INDEX(Výskyt[#Data],MATCH($B405,Výskyt[kód-P]),P$7),"")</f>
        <v/>
      </c>
      <c r="Q405" s="46" t="str">
        <f ca="1">IF(AND($B405&gt;0,Q$7&gt;0),INDEX(Výskyt[#Data],MATCH($B405,Výskyt[kód-P]),Q$7),"")</f>
        <v/>
      </c>
      <c r="R405" s="46" t="str">
        <f ca="1">IF(AND($B405&gt;0,R$7&gt;0),INDEX(Výskyt[#Data],MATCH($B405,Výskyt[kód-P]),R$7),"")</f>
        <v/>
      </c>
    </row>
    <row r="406" spans="1:18" x14ac:dyDescent="0.4">
      <c r="A406" s="51">
        <v>398</v>
      </c>
      <c r="B406" s="52" t="str">
        <f>IFERROR(INDEX(Výskyt[[poradie]:[kód-P]],MATCH(A406,Výskyt[poradie],0),2),"")</f>
        <v/>
      </c>
      <c r="C406" s="52" t="str">
        <f>IFERROR(INDEX(Cenník[[Kód]:[Názov]],MATCH($B406,Cenník[Kód]),2),"")</f>
        <v/>
      </c>
      <c r="D406" s="46" t="str">
        <f t="shared" ca="1" si="18"/>
        <v/>
      </c>
      <c r="E406" s="53" t="str">
        <f>IFERROR(INDEX(Cenník[[KódN]:[JC]],MATCH($B406,Cenník[KódN]),2),"")</f>
        <v/>
      </c>
      <c r="F406" s="54" t="str">
        <f t="shared" ca="1" si="19"/>
        <v/>
      </c>
      <c r="G406" s="41"/>
      <c r="H406" s="58" t="str">
        <f t="shared" si="20"/>
        <v/>
      </c>
      <c r="I406" s="46" t="str">
        <f ca="1">IF(AND($B406&gt;0,I$7&gt;0),INDEX(Výskyt[#Data],MATCH($B406,Výskyt[kód-P]),I$7),"")</f>
        <v/>
      </c>
      <c r="J406" s="46" t="str">
        <f ca="1">IF(AND($B406&gt;0,J$7&gt;0),INDEX(Výskyt[#Data],MATCH($B406,Výskyt[kód-P]),J$7),"")</f>
        <v/>
      </c>
      <c r="K406" s="46" t="str">
        <f ca="1">IF(AND($B406&gt;0,K$7&gt;0),INDEX(Výskyt[#Data],MATCH($B406,Výskyt[kód-P]),K$7),"")</f>
        <v/>
      </c>
      <c r="L406" s="46" t="str">
        <f ca="1">IF(AND($B406&gt;0,L$7&gt;0),INDEX(Výskyt[#Data],MATCH($B406,Výskyt[kód-P]),L$7),"")</f>
        <v/>
      </c>
      <c r="M406" s="46" t="str">
        <f ca="1">IF(AND($B406&gt;0,M$7&gt;0),INDEX(Výskyt[#Data],MATCH($B406,Výskyt[kód-P]),M$7),"")</f>
        <v/>
      </c>
      <c r="N406" s="46" t="str">
        <f ca="1">IF(AND($B406&gt;0,N$7&gt;0),INDEX(Výskyt[#Data],MATCH($B406,Výskyt[kód-P]),N$7),"")</f>
        <v/>
      </c>
      <c r="O406" s="46" t="str">
        <f ca="1">IF(AND($B406&gt;0,O$7&gt;0),INDEX(Výskyt[#Data],MATCH($B406,Výskyt[kód-P]),O$7),"")</f>
        <v/>
      </c>
      <c r="P406" s="46" t="str">
        <f ca="1">IF(AND($B406&gt;0,P$7&gt;0),INDEX(Výskyt[#Data],MATCH($B406,Výskyt[kód-P]),P$7),"")</f>
        <v/>
      </c>
      <c r="Q406" s="46" t="str">
        <f ca="1">IF(AND($B406&gt;0,Q$7&gt;0),INDEX(Výskyt[#Data],MATCH($B406,Výskyt[kód-P]),Q$7),"")</f>
        <v/>
      </c>
      <c r="R406" s="46" t="str">
        <f ca="1">IF(AND($B406&gt;0,R$7&gt;0),INDEX(Výskyt[#Data],MATCH($B406,Výskyt[kód-P]),R$7),"")</f>
        <v/>
      </c>
    </row>
    <row r="407" spans="1:18" x14ac:dyDescent="0.4">
      <c r="A407" s="51">
        <v>399</v>
      </c>
      <c r="B407" s="52" t="str">
        <f>IFERROR(INDEX(Výskyt[[poradie]:[kód-P]],MATCH(A407,Výskyt[poradie],0),2),"")</f>
        <v/>
      </c>
      <c r="C407" s="52" t="str">
        <f>IFERROR(INDEX(Cenník[[Kód]:[Názov]],MATCH($B407,Cenník[Kód]),2),"")</f>
        <v/>
      </c>
      <c r="D407" s="46" t="str">
        <f t="shared" ca="1" si="18"/>
        <v/>
      </c>
      <c r="E407" s="53" t="str">
        <f>IFERROR(INDEX(Cenník[[KódN]:[JC]],MATCH($B407,Cenník[KódN]),2),"")</f>
        <v/>
      </c>
      <c r="F407" s="54" t="str">
        <f t="shared" ca="1" si="19"/>
        <v/>
      </c>
      <c r="G407" s="41"/>
      <c r="H407" s="58" t="str">
        <f t="shared" si="20"/>
        <v/>
      </c>
      <c r="I407" s="46" t="str">
        <f ca="1">IF(AND($B407&gt;0,I$7&gt;0),INDEX(Výskyt[#Data],MATCH($B407,Výskyt[kód-P]),I$7),"")</f>
        <v/>
      </c>
      <c r="J407" s="46" t="str">
        <f ca="1">IF(AND($B407&gt;0,J$7&gt;0),INDEX(Výskyt[#Data],MATCH($B407,Výskyt[kód-P]),J$7),"")</f>
        <v/>
      </c>
      <c r="K407" s="46" t="str">
        <f ca="1">IF(AND($B407&gt;0,K$7&gt;0),INDEX(Výskyt[#Data],MATCH($B407,Výskyt[kód-P]),K$7),"")</f>
        <v/>
      </c>
      <c r="L407" s="46" t="str">
        <f ca="1">IF(AND($B407&gt;0,L$7&gt;0),INDEX(Výskyt[#Data],MATCH($B407,Výskyt[kód-P]),L$7),"")</f>
        <v/>
      </c>
      <c r="M407" s="46" t="str">
        <f ca="1">IF(AND($B407&gt;0,M$7&gt;0),INDEX(Výskyt[#Data],MATCH($B407,Výskyt[kód-P]),M$7),"")</f>
        <v/>
      </c>
      <c r="N407" s="46" t="str">
        <f ca="1">IF(AND($B407&gt;0,N$7&gt;0),INDEX(Výskyt[#Data],MATCH($B407,Výskyt[kód-P]),N$7),"")</f>
        <v/>
      </c>
      <c r="O407" s="46" t="str">
        <f ca="1">IF(AND($B407&gt;0,O$7&gt;0),INDEX(Výskyt[#Data],MATCH($B407,Výskyt[kód-P]),O$7),"")</f>
        <v/>
      </c>
      <c r="P407" s="46" t="str">
        <f ca="1">IF(AND($B407&gt;0,P$7&gt;0),INDEX(Výskyt[#Data],MATCH($B407,Výskyt[kód-P]),P$7),"")</f>
        <v/>
      </c>
      <c r="Q407" s="46" t="str">
        <f ca="1">IF(AND($B407&gt;0,Q$7&gt;0),INDEX(Výskyt[#Data],MATCH($B407,Výskyt[kód-P]),Q$7),"")</f>
        <v/>
      </c>
      <c r="R407" s="46" t="str">
        <f ca="1">IF(AND($B407&gt;0,R$7&gt;0),INDEX(Výskyt[#Data],MATCH($B407,Výskyt[kód-P]),R$7),"")</f>
        <v/>
      </c>
    </row>
    <row r="408" spans="1:18" x14ac:dyDescent="0.4">
      <c r="A408" s="51">
        <v>400</v>
      </c>
      <c r="B408" s="52" t="str">
        <f>IFERROR(INDEX(Výskyt[[poradie]:[kód-P]],MATCH(A408,Výskyt[poradie],0),2),"")</f>
        <v/>
      </c>
      <c r="C408" s="52" t="str">
        <f>IFERROR(INDEX(Cenník[[Kód]:[Názov]],MATCH($B408,Cenník[Kód]),2),"")</f>
        <v/>
      </c>
      <c r="D408" s="46" t="str">
        <f t="shared" ca="1" si="18"/>
        <v/>
      </c>
      <c r="E408" s="53" t="str">
        <f>IFERROR(INDEX(Cenník[[KódN]:[JC]],MATCH($B408,Cenník[KódN]),2),"")</f>
        <v/>
      </c>
      <c r="F408" s="54" t="str">
        <f t="shared" ca="1" si="19"/>
        <v/>
      </c>
      <c r="G408" s="41"/>
      <c r="H408" s="58" t="str">
        <f t="shared" si="20"/>
        <v/>
      </c>
      <c r="I408" s="46" t="str">
        <f ca="1">IF(AND($B408&gt;0,I$7&gt;0),INDEX(Výskyt[#Data],MATCH($B408,Výskyt[kód-P]),I$7),"")</f>
        <v/>
      </c>
      <c r="J408" s="46" t="str">
        <f ca="1">IF(AND($B408&gt;0,J$7&gt;0),INDEX(Výskyt[#Data],MATCH($B408,Výskyt[kód-P]),J$7),"")</f>
        <v/>
      </c>
      <c r="K408" s="46" t="str">
        <f ca="1">IF(AND($B408&gt;0,K$7&gt;0),INDEX(Výskyt[#Data],MATCH($B408,Výskyt[kód-P]),K$7),"")</f>
        <v/>
      </c>
      <c r="L408" s="46" t="str">
        <f ca="1">IF(AND($B408&gt;0,L$7&gt;0),INDEX(Výskyt[#Data],MATCH($B408,Výskyt[kód-P]),L$7),"")</f>
        <v/>
      </c>
      <c r="M408" s="46" t="str">
        <f ca="1">IF(AND($B408&gt;0,M$7&gt;0),INDEX(Výskyt[#Data],MATCH($B408,Výskyt[kód-P]),M$7),"")</f>
        <v/>
      </c>
      <c r="N408" s="46" t="str">
        <f ca="1">IF(AND($B408&gt;0,N$7&gt;0),INDEX(Výskyt[#Data],MATCH($B408,Výskyt[kód-P]),N$7),"")</f>
        <v/>
      </c>
      <c r="O408" s="46" t="str">
        <f ca="1">IF(AND($B408&gt;0,O$7&gt;0),INDEX(Výskyt[#Data],MATCH($B408,Výskyt[kód-P]),O$7),"")</f>
        <v/>
      </c>
      <c r="P408" s="46" t="str">
        <f ca="1">IF(AND($B408&gt;0,P$7&gt;0),INDEX(Výskyt[#Data],MATCH($B408,Výskyt[kód-P]),P$7),"")</f>
        <v/>
      </c>
      <c r="Q408" s="46" t="str">
        <f ca="1">IF(AND($B408&gt;0,Q$7&gt;0),INDEX(Výskyt[#Data],MATCH($B408,Výskyt[kód-P]),Q$7),"")</f>
        <v/>
      </c>
      <c r="R408" s="46" t="str">
        <f ca="1">IF(AND($B408&gt;0,R$7&gt;0),INDEX(Výskyt[#Data],MATCH($B408,Výskyt[kód-P]),R$7),"")</f>
        <v/>
      </c>
    </row>
    <row r="409" spans="1:18" x14ac:dyDescent="0.4">
      <c r="A409" s="51">
        <v>401</v>
      </c>
      <c r="B409" s="52" t="str">
        <f>IFERROR(INDEX(Výskyt[[poradie]:[kód-P]],MATCH(A409,Výskyt[poradie],0),2),"")</f>
        <v/>
      </c>
      <c r="C409" s="52" t="str">
        <f>IFERROR(INDEX(Cenník[[Kód]:[Názov]],MATCH($B409,Cenník[Kód]),2),"")</f>
        <v/>
      </c>
      <c r="D409" s="46" t="str">
        <f t="shared" ca="1" si="18"/>
        <v/>
      </c>
      <c r="E409" s="53" t="str">
        <f>IFERROR(INDEX(Cenník[[KódN]:[JC]],MATCH($B409,Cenník[KódN]),2),"")</f>
        <v/>
      </c>
      <c r="F409" s="54" t="str">
        <f t="shared" ca="1" si="19"/>
        <v/>
      </c>
      <c r="G409" s="41"/>
      <c r="H409" s="58" t="str">
        <f t="shared" si="20"/>
        <v/>
      </c>
      <c r="I409" s="46" t="str">
        <f ca="1">IF(AND($B409&gt;0,I$7&gt;0),INDEX(Výskyt[#Data],MATCH($B409,Výskyt[kód-P]),I$7),"")</f>
        <v/>
      </c>
      <c r="J409" s="46" t="str">
        <f ca="1">IF(AND($B409&gt;0,J$7&gt;0),INDEX(Výskyt[#Data],MATCH($B409,Výskyt[kód-P]),J$7),"")</f>
        <v/>
      </c>
      <c r="K409" s="46" t="str">
        <f ca="1">IF(AND($B409&gt;0,K$7&gt;0),INDEX(Výskyt[#Data],MATCH($B409,Výskyt[kód-P]),K$7),"")</f>
        <v/>
      </c>
      <c r="L409" s="46" t="str">
        <f ca="1">IF(AND($B409&gt;0,L$7&gt;0),INDEX(Výskyt[#Data],MATCH($B409,Výskyt[kód-P]),L$7),"")</f>
        <v/>
      </c>
      <c r="M409" s="46" t="str">
        <f ca="1">IF(AND($B409&gt;0,M$7&gt;0),INDEX(Výskyt[#Data],MATCH($B409,Výskyt[kód-P]),M$7),"")</f>
        <v/>
      </c>
      <c r="N409" s="46" t="str">
        <f ca="1">IF(AND($B409&gt;0,N$7&gt;0),INDEX(Výskyt[#Data],MATCH($B409,Výskyt[kód-P]),N$7),"")</f>
        <v/>
      </c>
      <c r="O409" s="46" t="str">
        <f ca="1">IF(AND($B409&gt;0,O$7&gt;0),INDEX(Výskyt[#Data],MATCH($B409,Výskyt[kód-P]),O$7),"")</f>
        <v/>
      </c>
      <c r="P409" s="46" t="str">
        <f ca="1">IF(AND($B409&gt;0,P$7&gt;0),INDEX(Výskyt[#Data],MATCH($B409,Výskyt[kód-P]),P$7),"")</f>
        <v/>
      </c>
      <c r="Q409" s="46" t="str">
        <f ca="1">IF(AND($B409&gt;0,Q$7&gt;0),INDEX(Výskyt[#Data],MATCH($B409,Výskyt[kód-P]),Q$7),"")</f>
        <v/>
      </c>
      <c r="R409" s="46" t="str">
        <f ca="1">IF(AND($B409&gt;0,R$7&gt;0),INDEX(Výskyt[#Data],MATCH($B409,Výskyt[kód-P]),R$7),"")</f>
        <v/>
      </c>
    </row>
    <row r="410" spans="1:18" x14ac:dyDescent="0.4">
      <c r="A410" s="51">
        <v>402</v>
      </c>
      <c r="B410" s="52" t="str">
        <f>IFERROR(INDEX(Výskyt[[poradie]:[kód-P]],MATCH(A410,Výskyt[poradie],0),2),"")</f>
        <v/>
      </c>
      <c r="C410" s="52" t="str">
        <f>IFERROR(INDEX(Cenník[[Kód]:[Názov]],MATCH($B410,Cenník[Kód]),2),"")</f>
        <v/>
      </c>
      <c r="D410" s="46" t="str">
        <f t="shared" ca="1" si="18"/>
        <v/>
      </c>
      <c r="E410" s="53" t="str">
        <f>IFERROR(INDEX(Cenník[[KódN]:[JC]],MATCH($B410,Cenník[KódN]),2),"")</f>
        <v/>
      </c>
      <c r="F410" s="54" t="str">
        <f t="shared" ca="1" si="19"/>
        <v/>
      </c>
      <c r="G410" s="41"/>
      <c r="H410" s="58" t="str">
        <f t="shared" si="20"/>
        <v/>
      </c>
      <c r="I410" s="46" t="str">
        <f ca="1">IF(AND($B410&gt;0,I$7&gt;0),INDEX(Výskyt[#Data],MATCH($B410,Výskyt[kód-P]),I$7),"")</f>
        <v/>
      </c>
      <c r="J410" s="46" t="str">
        <f ca="1">IF(AND($B410&gt;0,J$7&gt;0),INDEX(Výskyt[#Data],MATCH($B410,Výskyt[kód-P]),J$7),"")</f>
        <v/>
      </c>
      <c r="K410" s="46" t="str">
        <f ca="1">IF(AND($B410&gt;0,K$7&gt;0),INDEX(Výskyt[#Data],MATCH($B410,Výskyt[kód-P]),K$7),"")</f>
        <v/>
      </c>
      <c r="L410" s="46" t="str">
        <f ca="1">IF(AND($B410&gt;0,L$7&gt;0),INDEX(Výskyt[#Data],MATCH($B410,Výskyt[kód-P]),L$7),"")</f>
        <v/>
      </c>
      <c r="M410" s="46" t="str">
        <f ca="1">IF(AND($B410&gt;0,M$7&gt;0),INDEX(Výskyt[#Data],MATCH($B410,Výskyt[kód-P]),M$7),"")</f>
        <v/>
      </c>
      <c r="N410" s="46" t="str">
        <f ca="1">IF(AND($B410&gt;0,N$7&gt;0),INDEX(Výskyt[#Data],MATCH($B410,Výskyt[kód-P]),N$7),"")</f>
        <v/>
      </c>
      <c r="O410" s="46" t="str">
        <f ca="1">IF(AND($B410&gt;0,O$7&gt;0),INDEX(Výskyt[#Data],MATCH($B410,Výskyt[kód-P]),O$7),"")</f>
        <v/>
      </c>
      <c r="P410" s="46" t="str">
        <f ca="1">IF(AND($B410&gt;0,P$7&gt;0),INDEX(Výskyt[#Data],MATCH($B410,Výskyt[kód-P]),P$7),"")</f>
        <v/>
      </c>
      <c r="Q410" s="46" t="str">
        <f ca="1">IF(AND($B410&gt;0,Q$7&gt;0),INDEX(Výskyt[#Data],MATCH($B410,Výskyt[kód-P]),Q$7),"")</f>
        <v/>
      </c>
      <c r="R410" s="46" t="str">
        <f ca="1">IF(AND($B410&gt;0,R$7&gt;0),INDEX(Výskyt[#Data],MATCH($B410,Výskyt[kód-P]),R$7),"")</f>
        <v/>
      </c>
    </row>
    <row r="411" spans="1:18" x14ac:dyDescent="0.4">
      <c r="A411" s="51">
        <v>403</v>
      </c>
      <c r="B411" s="52" t="str">
        <f>IFERROR(INDEX(Výskyt[[poradie]:[kód-P]],MATCH(A411,Výskyt[poradie],0),2),"")</f>
        <v/>
      </c>
      <c r="C411" s="52" t="str">
        <f>IFERROR(INDEX(Cenník[[Kód]:[Názov]],MATCH($B411,Cenník[Kód]),2),"")</f>
        <v/>
      </c>
      <c r="D411" s="46" t="str">
        <f t="shared" ca="1" si="18"/>
        <v/>
      </c>
      <c r="E411" s="53" t="str">
        <f>IFERROR(INDEX(Cenník[[KódN]:[JC]],MATCH($B411,Cenník[KódN]),2),"")</f>
        <v/>
      </c>
      <c r="F411" s="54" t="str">
        <f t="shared" ca="1" si="19"/>
        <v/>
      </c>
      <c r="G411" s="41"/>
      <c r="H411" s="58" t="str">
        <f t="shared" si="20"/>
        <v/>
      </c>
      <c r="I411" s="46" t="str">
        <f ca="1">IF(AND($B411&gt;0,I$7&gt;0),INDEX(Výskyt[#Data],MATCH($B411,Výskyt[kód-P]),I$7),"")</f>
        <v/>
      </c>
      <c r="J411" s="46" t="str">
        <f ca="1">IF(AND($B411&gt;0,J$7&gt;0),INDEX(Výskyt[#Data],MATCH($B411,Výskyt[kód-P]),J$7),"")</f>
        <v/>
      </c>
      <c r="K411" s="46" t="str">
        <f ca="1">IF(AND($B411&gt;0,K$7&gt;0),INDEX(Výskyt[#Data],MATCH($B411,Výskyt[kód-P]),K$7),"")</f>
        <v/>
      </c>
      <c r="L411" s="46" t="str">
        <f ca="1">IF(AND($B411&gt;0,L$7&gt;0),INDEX(Výskyt[#Data],MATCH($B411,Výskyt[kód-P]),L$7),"")</f>
        <v/>
      </c>
      <c r="M411" s="46" t="str">
        <f ca="1">IF(AND($B411&gt;0,M$7&gt;0),INDEX(Výskyt[#Data],MATCH($B411,Výskyt[kód-P]),M$7),"")</f>
        <v/>
      </c>
      <c r="N411" s="46" t="str">
        <f ca="1">IF(AND($B411&gt;0,N$7&gt;0),INDEX(Výskyt[#Data],MATCH($B411,Výskyt[kód-P]),N$7),"")</f>
        <v/>
      </c>
      <c r="O411" s="46" t="str">
        <f ca="1">IF(AND($B411&gt;0,O$7&gt;0),INDEX(Výskyt[#Data],MATCH($B411,Výskyt[kód-P]),O$7),"")</f>
        <v/>
      </c>
      <c r="P411" s="46" t="str">
        <f ca="1">IF(AND($B411&gt;0,P$7&gt;0),INDEX(Výskyt[#Data],MATCH($B411,Výskyt[kód-P]),P$7),"")</f>
        <v/>
      </c>
      <c r="Q411" s="46" t="str">
        <f ca="1">IF(AND($B411&gt;0,Q$7&gt;0),INDEX(Výskyt[#Data],MATCH($B411,Výskyt[kód-P]),Q$7),"")</f>
        <v/>
      </c>
      <c r="R411" s="46" t="str">
        <f ca="1">IF(AND($B411&gt;0,R$7&gt;0),INDEX(Výskyt[#Data],MATCH($B411,Výskyt[kód-P]),R$7),"")</f>
        <v/>
      </c>
    </row>
    <row r="412" spans="1:18" x14ac:dyDescent="0.4">
      <c r="A412" s="51">
        <v>404</v>
      </c>
      <c r="B412" s="52" t="str">
        <f>IFERROR(INDEX(Výskyt[[poradie]:[kód-P]],MATCH(A412,Výskyt[poradie],0),2),"")</f>
        <v/>
      </c>
      <c r="C412" s="52" t="str">
        <f>IFERROR(INDEX(Cenník[[Kód]:[Názov]],MATCH($B412,Cenník[Kód]),2),"")</f>
        <v/>
      </c>
      <c r="D412" s="46" t="str">
        <f t="shared" ca="1" si="18"/>
        <v/>
      </c>
      <c r="E412" s="53" t="str">
        <f>IFERROR(INDEX(Cenník[[KódN]:[JC]],MATCH($B412,Cenník[KódN]),2),"")</f>
        <v/>
      </c>
      <c r="F412" s="54" t="str">
        <f t="shared" ca="1" si="19"/>
        <v/>
      </c>
      <c r="G412" s="41"/>
      <c r="H412" s="58" t="str">
        <f t="shared" si="20"/>
        <v/>
      </c>
      <c r="I412" s="46" t="str">
        <f ca="1">IF(AND($B412&gt;0,I$7&gt;0),INDEX(Výskyt[#Data],MATCH($B412,Výskyt[kód-P]),I$7),"")</f>
        <v/>
      </c>
      <c r="J412" s="46" t="str">
        <f ca="1">IF(AND($B412&gt;0,J$7&gt;0),INDEX(Výskyt[#Data],MATCH($B412,Výskyt[kód-P]),J$7),"")</f>
        <v/>
      </c>
      <c r="K412" s="46" t="str">
        <f ca="1">IF(AND($B412&gt;0,K$7&gt;0),INDEX(Výskyt[#Data],MATCH($B412,Výskyt[kód-P]),K$7),"")</f>
        <v/>
      </c>
      <c r="L412" s="46" t="str">
        <f ca="1">IF(AND($B412&gt;0,L$7&gt;0),INDEX(Výskyt[#Data],MATCH($B412,Výskyt[kód-P]),L$7),"")</f>
        <v/>
      </c>
      <c r="M412" s="46" t="str">
        <f ca="1">IF(AND($B412&gt;0,M$7&gt;0),INDEX(Výskyt[#Data],MATCH($B412,Výskyt[kód-P]),M$7),"")</f>
        <v/>
      </c>
      <c r="N412" s="46" t="str">
        <f ca="1">IF(AND($B412&gt;0,N$7&gt;0),INDEX(Výskyt[#Data],MATCH($B412,Výskyt[kód-P]),N$7),"")</f>
        <v/>
      </c>
      <c r="O412" s="46" t="str">
        <f ca="1">IF(AND($B412&gt;0,O$7&gt;0),INDEX(Výskyt[#Data],MATCH($B412,Výskyt[kód-P]),O$7),"")</f>
        <v/>
      </c>
      <c r="P412" s="46" t="str">
        <f ca="1">IF(AND($B412&gt;0,P$7&gt;0),INDEX(Výskyt[#Data],MATCH($B412,Výskyt[kód-P]),P$7),"")</f>
        <v/>
      </c>
      <c r="Q412" s="46" t="str">
        <f ca="1">IF(AND($B412&gt;0,Q$7&gt;0),INDEX(Výskyt[#Data],MATCH($B412,Výskyt[kód-P]),Q$7),"")</f>
        <v/>
      </c>
      <c r="R412" s="46" t="str">
        <f ca="1">IF(AND($B412&gt;0,R$7&gt;0),INDEX(Výskyt[#Data],MATCH($B412,Výskyt[kód-P]),R$7),"")</f>
        <v/>
      </c>
    </row>
    <row r="413" spans="1:18" x14ac:dyDescent="0.4">
      <c r="A413" s="51">
        <v>405</v>
      </c>
      <c r="B413" s="52" t="str">
        <f>IFERROR(INDEX(Výskyt[[poradie]:[kód-P]],MATCH(A413,Výskyt[poradie],0),2),"")</f>
        <v/>
      </c>
      <c r="C413" s="52" t="str">
        <f>IFERROR(INDEX(Cenník[[Kód]:[Názov]],MATCH($B413,Cenník[Kód]),2),"")</f>
        <v/>
      </c>
      <c r="D413" s="46" t="str">
        <f t="shared" ca="1" si="18"/>
        <v/>
      </c>
      <c r="E413" s="53" t="str">
        <f>IFERROR(INDEX(Cenník[[KódN]:[JC]],MATCH($B413,Cenník[KódN]),2),"")</f>
        <v/>
      </c>
      <c r="F413" s="54" t="str">
        <f t="shared" ca="1" si="19"/>
        <v/>
      </c>
      <c r="G413" s="41"/>
      <c r="H413" s="58" t="str">
        <f t="shared" si="20"/>
        <v/>
      </c>
      <c r="I413" s="46" t="str">
        <f ca="1">IF(AND($B413&gt;0,I$7&gt;0),INDEX(Výskyt[#Data],MATCH($B413,Výskyt[kód-P]),I$7),"")</f>
        <v/>
      </c>
      <c r="J413" s="46" t="str">
        <f ca="1">IF(AND($B413&gt;0,J$7&gt;0),INDEX(Výskyt[#Data],MATCH($B413,Výskyt[kód-P]),J$7),"")</f>
        <v/>
      </c>
      <c r="K413" s="46" t="str">
        <f ca="1">IF(AND($B413&gt;0,K$7&gt;0),INDEX(Výskyt[#Data],MATCH($B413,Výskyt[kód-P]),K$7),"")</f>
        <v/>
      </c>
      <c r="L413" s="46" t="str">
        <f ca="1">IF(AND($B413&gt;0,L$7&gt;0),INDEX(Výskyt[#Data],MATCH($B413,Výskyt[kód-P]),L$7),"")</f>
        <v/>
      </c>
      <c r="M413" s="46" t="str">
        <f ca="1">IF(AND($B413&gt;0,M$7&gt;0),INDEX(Výskyt[#Data],MATCH($B413,Výskyt[kód-P]),M$7),"")</f>
        <v/>
      </c>
      <c r="N413" s="46" t="str">
        <f ca="1">IF(AND($B413&gt;0,N$7&gt;0),INDEX(Výskyt[#Data],MATCH($B413,Výskyt[kód-P]),N$7),"")</f>
        <v/>
      </c>
      <c r="O413" s="46" t="str">
        <f ca="1">IF(AND($B413&gt;0,O$7&gt;0),INDEX(Výskyt[#Data],MATCH($B413,Výskyt[kód-P]),O$7),"")</f>
        <v/>
      </c>
      <c r="P413" s="46" t="str">
        <f ca="1">IF(AND($B413&gt;0,P$7&gt;0),INDEX(Výskyt[#Data],MATCH($B413,Výskyt[kód-P]),P$7),"")</f>
        <v/>
      </c>
      <c r="Q413" s="46" t="str">
        <f ca="1">IF(AND($B413&gt;0,Q$7&gt;0),INDEX(Výskyt[#Data],MATCH($B413,Výskyt[kód-P]),Q$7),"")</f>
        <v/>
      </c>
      <c r="R413" s="46" t="str">
        <f ca="1">IF(AND($B413&gt;0,R$7&gt;0),INDEX(Výskyt[#Data],MATCH($B413,Výskyt[kód-P]),R$7),"")</f>
        <v/>
      </c>
    </row>
    <row r="414" spans="1:18" x14ac:dyDescent="0.4">
      <c r="A414" s="51">
        <v>406</v>
      </c>
      <c r="B414" s="52" t="str">
        <f>IFERROR(INDEX(Výskyt[[poradie]:[kód-P]],MATCH(A414,Výskyt[poradie],0),2),"")</f>
        <v/>
      </c>
      <c r="C414" s="52" t="str">
        <f>IFERROR(INDEX(Cenník[[Kód]:[Názov]],MATCH($B414,Cenník[Kód]),2),"")</f>
        <v/>
      </c>
      <c r="D414" s="46" t="str">
        <f t="shared" ca="1" si="18"/>
        <v/>
      </c>
      <c r="E414" s="53" t="str">
        <f>IFERROR(INDEX(Cenník[[KódN]:[JC]],MATCH($B414,Cenník[KódN]),2),"")</f>
        <v/>
      </c>
      <c r="F414" s="54" t="str">
        <f t="shared" ca="1" si="19"/>
        <v/>
      </c>
      <c r="G414" s="41"/>
      <c r="H414" s="58" t="str">
        <f t="shared" si="20"/>
        <v/>
      </c>
      <c r="I414" s="46" t="str">
        <f ca="1">IF(AND($B414&gt;0,I$7&gt;0),INDEX(Výskyt[#Data],MATCH($B414,Výskyt[kód-P]),I$7),"")</f>
        <v/>
      </c>
      <c r="J414" s="46" t="str">
        <f ca="1">IF(AND($B414&gt;0,J$7&gt;0),INDEX(Výskyt[#Data],MATCH($B414,Výskyt[kód-P]),J$7),"")</f>
        <v/>
      </c>
      <c r="K414" s="46" t="str">
        <f ca="1">IF(AND($B414&gt;0,K$7&gt;0),INDEX(Výskyt[#Data],MATCH($B414,Výskyt[kód-P]),K$7),"")</f>
        <v/>
      </c>
      <c r="L414" s="46" t="str">
        <f ca="1">IF(AND($B414&gt;0,L$7&gt;0),INDEX(Výskyt[#Data],MATCH($B414,Výskyt[kód-P]),L$7),"")</f>
        <v/>
      </c>
      <c r="M414" s="46" t="str">
        <f ca="1">IF(AND($B414&gt;0,M$7&gt;0),INDEX(Výskyt[#Data],MATCH($B414,Výskyt[kód-P]),M$7),"")</f>
        <v/>
      </c>
      <c r="N414" s="46" t="str">
        <f ca="1">IF(AND($B414&gt;0,N$7&gt;0),INDEX(Výskyt[#Data],MATCH($B414,Výskyt[kód-P]),N$7),"")</f>
        <v/>
      </c>
      <c r="O414" s="46" t="str">
        <f ca="1">IF(AND($B414&gt;0,O$7&gt;0),INDEX(Výskyt[#Data],MATCH($B414,Výskyt[kód-P]),O$7),"")</f>
        <v/>
      </c>
      <c r="P414" s="46" t="str">
        <f ca="1">IF(AND($B414&gt;0,P$7&gt;0),INDEX(Výskyt[#Data],MATCH($B414,Výskyt[kód-P]),P$7),"")</f>
        <v/>
      </c>
      <c r="Q414" s="46" t="str">
        <f ca="1">IF(AND($B414&gt;0,Q$7&gt;0),INDEX(Výskyt[#Data],MATCH($B414,Výskyt[kód-P]),Q$7),"")</f>
        <v/>
      </c>
      <c r="R414" s="46" t="str">
        <f ca="1">IF(AND($B414&gt;0,R$7&gt;0),INDEX(Výskyt[#Data],MATCH($B414,Výskyt[kód-P]),R$7),"")</f>
        <v/>
      </c>
    </row>
    <row r="415" spans="1:18" x14ac:dyDescent="0.4">
      <c r="A415" s="51">
        <v>407</v>
      </c>
      <c r="B415" s="52" t="str">
        <f>IFERROR(INDEX(Výskyt[[poradie]:[kód-P]],MATCH(A415,Výskyt[poradie],0),2),"")</f>
        <v/>
      </c>
      <c r="C415" s="52" t="str">
        <f>IFERROR(INDEX(Cenník[[Kód]:[Názov]],MATCH($B415,Cenník[Kód]),2),"")</f>
        <v/>
      </c>
      <c r="D415" s="46" t="str">
        <f t="shared" ca="1" si="18"/>
        <v/>
      </c>
      <c r="E415" s="53" t="str">
        <f>IFERROR(INDEX(Cenník[[KódN]:[JC]],MATCH($B415,Cenník[KódN]),2),"")</f>
        <v/>
      </c>
      <c r="F415" s="54" t="str">
        <f t="shared" ca="1" si="19"/>
        <v/>
      </c>
      <c r="G415" s="41"/>
      <c r="H415" s="58" t="str">
        <f t="shared" si="20"/>
        <v/>
      </c>
      <c r="I415" s="46" t="str">
        <f ca="1">IF(AND($B415&gt;0,I$7&gt;0),INDEX(Výskyt[#Data],MATCH($B415,Výskyt[kód-P]),I$7),"")</f>
        <v/>
      </c>
      <c r="J415" s="46" t="str">
        <f ca="1">IF(AND($B415&gt;0,J$7&gt;0),INDEX(Výskyt[#Data],MATCH($B415,Výskyt[kód-P]),J$7),"")</f>
        <v/>
      </c>
      <c r="K415" s="46" t="str">
        <f ca="1">IF(AND($B415&gt;0,K$7&gt;0),INDEX(Výskyt[#Data],MATCH($B415,Výskyt[kód-P]),K$7),"")</f>
        <v/>
      </c>
      <c r="L415" s="46" t="str">
        <f ca="1">IF(AND($B415&gt;0,L$7&gt;0),INDEX(Výskyt[#Data],MATCH($B415,Výskyt[kód-P]),L$7),"")</f>
        <v/>
      </c>
      <c r="M415" s="46" t="str">
        <f ca="1">IF(AND($B415&gt;0,M$7&gt;0),INDEX(Výskyt[#Data],MATCH($B415,Výskyt[kód-P]),M$7),"")</f>
        <v/>
      </c>
      <c r="N415" s="46" t="str">
        <f ca="1">IF(AND($B415&gt;0,N$7&gt;0),INDEX(Výskyt[#Data],MATCH($B415,Výskyt[kód-P]),N$7),"")</f>
        <v/>
      </c>
      <c r="O415" s="46" t="str">
        <f ca="1">IF(AND($B415&gt;0,O$7&gt;0),INDEX(Výskyt[#Data],MATCH($B415,Výskyt[kód-P]),O$7),"")</f>
        <v/>
      </c>
      <c r="P415" s="46" t="str">
        <f ca="1">IF(AND($B415&gt;0,P$7&gt;0),INDEX(Výskyt[#Data],MATCH($B415,Výskyt[kód-P]),P$7),"")</f>
        <v/>
      </c>
      <c r="Q415" s="46" t="str">
        <f ca="1">IF(AND($B415&gt;0,Q$7&gt;0),INDEX(Výskyt[#Data],MATCH($B415,Výskyt[kód-P]),Q$7),"")</f>
        <v/>
      </c>
      <c r="R415" s="46" t="str">
        <f ca="1">IF(AND($B415&gt;0,R$7&gt;0),INDEX(Výskyt[#Data],MATCH($B415,Výskyt[kód-P]),R$7),"")</f>
        <v/>
      </c>
    </row>
    <row r="416" spans="1:18" x14ac:dyDescent="0.4">
      <c r="A416" s="51">
        <v>408</v>
      </c>
      <c r="B416" s="52" t="str">
        <f>IFERROR(INDEX(Výskyt[[poradie]:[kód-P]],MATCH(A416,Výskyt[poradie],0),2),"")</f>
        <v/>
      </c>
      <c r="C416" s="52" t="str">
        <f>IFERROR(INDEX(Cenník[[Kód]:[Názov]],MATCH($B416,Cenník[Kód]),2),"")</f>
        <v/>
      </c>
      <c r="D416" s="46" t="str">
        <f t="shared" ca="1" si="18"/>
        <v/>
      </c>
      <c r="E416" s="53" t="str">
        <f>IFERROR(INDEX(Cenník[[KódN]:[JC]],MATCH($B416,Cenník[KódN]),2),"")</f>
        <v/>
      </c>
      <c r="F416" s="54" t="str">
        <f t="shared" ca="1" si="19"/>
        <v/>
      </c>
      <c r="G416" s="41"/>
      <c r="H416" s="58" t="str">
        <f t="shared" si="20"/>
        <v/>
      </c>
      <c r="I416" s="46" t="str">
        <f ca="1">IF(AND($B416&gt;0,I$7&gt;0),INDEX(Výskyt[#Data],MATCH($B416,Výskyt[kód-P]),I$7),"")</f>
        <v/>
      </c>
      <c r="J416" s="46" t="str">
        <f ca="1">IF(AND($B416&gt;0,J$7&gt;0),INDEX(Výskyt[#Data],MATCH($B416,Výskyt[kód-P]),J$7),"")</f>
        <v/>
      </c>
      <c r="K416" s="46" t="str">
        <f ca="1">IF(AND($B416&gt;0,K$7&gt;0),INDEX(Výskyt[#Data],MATCH($B416,Výskyt[kód-P]),K$7),"")</f>
        <v/>
      </c>
      <c r="L416" s="46" t="str">
        <f ca="1">IF(AND($B416&gt;0,L$7&gt;0),INDEX(Výskyt[#Data],MATCH($B416,Výskyt[kód-P]),L$7),"")</f>
        <v/>
      </c>
      <c r="M416" s="46" t="str">
        <f ca="1">IF(AND($B416&gt;0,M$7&gt;0),INDEX(Výskyt[#Data],MATCH($B416,Výskyt[kód-P]),M$7),"")</f>
        <v/>
      </c>
      <c r="N416" s="46" t="str">
        <f ca="1">IF(AND($B416&gt;0,N$7&gt;0),INDEX(Výskyt[#Data],MATCH($B416,Výskyt[kód-P]),N$7),"")</f>
        <v/>
      </c>
      <c r="O416" s="46" t="str">
        <f ca="1">IF(AND($B416&gt;0,O$7&gt;0),INDEX(Výskyt[#Data],MATCH($B416,Výskyt[kód-P]),O$7),"")</f>
        <v/>
      </c>
      <c r="P416" s="46" t="str">
        <f ca="1">IF(AND($B416&gt;0,P$7&gt;0),INDEX(Výskyt[#Data],MATCH($B416,Výskyt[kód-P]),P$7),"")</f>
        <v/>
      </c>
      <c r="Q416" s="46" t="str">
        <f ca="1">IF(AND($B416&gt;0,Q$7&gt;0),INDEX(Výskyt[#Data],MATCH($B416,Výskyt[kód-P]),Q$7),"")</f>
        <v/>
      </c>
      <c r="R416" s="46" t="str">
        <f ca="1">IF(AND($B416&gt;0,R$7&gt;0),INDEX(Výskyt[#Data],MATCH($B416,Výskyt[kód-P]),R$7),"")</f>
        <v/>
      </c>
    </row>
    <row r="417" spans="1:18" x14ac:dyDescent="0.4">
      <c r="A417" s="51">
        <v>409</v>
      </c>
      <c r="B417" s="52" t="str">
        <f>IFERROR(INDEX(Výskyt[[poradie]:[kód-P]],MATCH(A417,Výskyt[poradie],0),2),"")</f>
        <v/>
      </c>
      <c r="C417" s="52" t="str">
        <f>IFERROR(INDEX(Cenník[[Kód]:[Názov]],MATCH($B417,Cenník[Kód]),2),"")</f>
        <v/>
      </c>
      <c r="D417" s="46" t="str">
        <f t="shared" ca="1" si="18"/>
        <v/>
      </c>
      <c r="E417" s="53" t="str">
        <f>IFERROR(INDEX(Cenník[[KódN]:[JC]],MATCH($B417,Cenník[KódN]),2),"")</f>
        <v/>
      </c>
      <c r="F417" s="54" t="str">
        <f t="shared" ca="1" si="19"/>
        <v/>
      </c>
      <c r="G417" s="41"/>
      <c r="H417" s="58" t="str">
        <f t="shared" si="20"/>
        <v/>
      </c>
      <c r="I417" s="46" t="str">
        <f ca="1">IF(AND($B417&gt;0,I$7&gt;0),INDEX(Výskyt[#Data],MATCH($B417,Výskyt[kód-P]),I$7),"")</f>
        <v/>
      </c>
      <c r="J417" s="46" t="str">
        <f ca="1">IF(AND($B417&gt;0,J$7&gt;0),INDEX(Výskyt[#Data],MATCH($B417,Výskyt[kód-P]),J$7),"")</f>
        <v/>
      </c>
      <c r="K417" s="46" t="str">
        <f ca="1">IF(AND($B417&gt;0,K$7&gt;0),INDEX(Výskyt[#Data],MATCH($B417,Výskyt[kód-P]),K$7),"")</f>
        <v/>
      </c>
      <c r="L417" s="46" t="str">
        <f ca="1">IF(AND($B417&gt;0,L$7&gt;0),INDEX(Výskyt[#Data],MATCH($B417,Výskyt[kód-P]),L$7),"")</f>
        <v/>
      </c>
      <c r="M417" s="46" t="str">
        <f ca="1">IF(AND($B417&gt;0,M$7&gt;0),INDEX(Výskyt[#Data],MATCH($B417,Výskyt[kód-P]),M$7),"")</f>
        <v/>
      </c>
      <c r="N417" s="46" t="str">
        <f ca="1">IF(AND($B417&gt;0,N$7&gt;0),INDEX(Výskyt[#Data],MATCH($B417,Výskyt[kód-P]),N$7),"")</f>
        <v/>
      </c>
      <c r="O417" s="46" t="str">
        <f ca="1">IF(AND($B417&gt;0,O$7&gt;0),INDEX(Výskyt[#Data],MATCH($B417,Výskyt[kód-P]),O$7),"")</f>
        <v/>
      </c>
      <c r="P417" s="46" t="str">
        <f ca="1">IF(AND($B417&gt;0,P$7&gt;0),INDEX(Výskyt[#Data],MATCH($B417,Výskyt[kód-P]),P$7),"")</f>
        <v/>
      </c>
      <c r="Q417" s="46" t="str">
        <f ca="1">IF(AND($B417&gt;0,Q$7&gt;0),INDEX(Výskyt[#Data],MATCH($B417,Výskyt[kód-P]),Q$7),"")</f>
        <v/>
      </c>
      <c r="R417" s="46" t="str">
        <f ca="1">IF(AND($B417&gt;0,R$7&gt;0),INDEX(Výskyt[#Data],MATCH($B417,Výskyt[kód-P]),R$7),"")</f>
        <v/>
      </c>
    </row>
    <row r="418" spans="1:18" x14ac:dyDescent="0.4">
      <c r="A418" s="51">
        <v>410</v>
      </c>
      <c r="B418" s="52" t="str">
        <f>IFERROR(INDEX(Výskyt[[poradie]:[kód-P]],MATCH(A418,Výskyt[poradie],0),2),"")</f>
        <v/>
      </c>
      <c r="C418" s="52" t="str">
        <f>IFERROR(INDEX(Cenník[[Kód]:[Názov]],MATCH($B418,Cenník[Kód]),2),"")</f>
        <v/>
      </c>
      <c r="D418" s="46" t="str">
        <f t="shared" ca="1" si="18"/>
        <v/>
      </c>
      <c r="E418" s="53" t="str">
        <f>IFERROR(INDEX(Cenník[[KódN]:[JC]],MATCH($B418,Cenník[KódN]),2),"")</f>
        <v/>
      </c>
      <c r="F418" s="54" t="str">
        <f t="shared" ca="1" si="19"/>
        <v/>
      </c>
      <c r="G418" s="41"/>
      <c r="H418" s="58" t="str">
        <f t="shared" si="20"/>
        <v/>
      </c>
      <c r="I418" s="46" t="str">
        <f ca="1">IF(AND($B418&gt;0,I$7&gt;0),INDEX(Výskyt[#Data],MATCH($B418,Výskyt[kód-P]),I$7),"")</f>
        <v/>
      </c>
      <c r="J418" s="46" t="str">
        <f ca="1">IF(AND($B418&gt;0,J$7&gt;0),INDEX(Výskyt[#Data],MATCH($B418,Výskyt[kód-P]),J$7),"")</f>
        <v/>
      </c>
      <c r="K418" s="46" t="str">
        <f ca="1">IF(AND($B418&gt;0,K$7&gt;0),INDEX(Výskyt[#Data],MATCH($B418,Výskyt[kód-P]),K$7),"")</f>
        <v/>
      </c>
      <c r="L418" s="46" t="str">
        <f ca="1">IF(AND($B418&gt;0,L$7&gt;0),INDEX(Výskyt[#Data],MATCH($B418,Výskyt[kód-P]),L$7),"")</f>
        <v/>
      </c>
      <c r="M418" s="46" t="str">
        <f ca="1">IF(AND($B418&gt;0,M$7&gt;0),INDEX(Výskyt[#Data],MATCH($B418,Výskyt[kód-P]),M$7),"")</f>
        <v/>
      </c>
      <c r="N418" s="46" t="str">
        <f ca="1">IF(AND($B418&gt;0,N$7&gt;0),INDEX(Výskyt[#Data],MATCH($B418,Výskyt[kód-P]),N$7),"")</f>
        <v/>
      </c>
      <c r="O418" s="46" t="str">
        <f ca="1">IF(AND($B418&gt;0,O$7&gt;0),INDEX(Výskyt[#Data],MATCH($B418,Výskyt[kód-P]),O$7),"")</f>
        <v/>
      </c>
      <c r="P418" s="46" t="str">
        <f ca="1">IF(AND($B418&gt;0,P$7&gt;0),INDEX(Výskyt[#Data],MATCH($B418,Výskyt[kód-P]),P$7),"")</f>
        <v/>
      </c>
      <c r="Q418" s="46" t="str">
        <f ca="1">IF(AND($B418&gt;0,Q$7&gt;0),INDEX(Výskyt[#Data],MATCH($B418,Výskyt[kód-P]),Q$7),"")</f>
        <v/>
      </c>
      <c r="R418" s="46" t="str">
        <f ca="1">IF(AND($B418&gt;0,R$7&gt;0),INDEX(Výskyt[#Data],MATCH($B418,Výskyt[kód-P]),R$7),"")</f>
        <v/>
      </c>
    </row>
    <row r="419" spans="1:18" x14ac:dyDescent="0.4">
      <c r="A419" s="51">
        <v>411</v>
      </c>
      <c r="B419" s="52" t="str">
        <f>IFERROR(INDEX(Výskyt[[poradie]:[kód-P]],MATCH(A419,Výskyt[poradie],0),2),"")</f>
        <v/>
      </c>
      <c r="C419" s="52" t="str">
        <f>IFERROR(INDEX(Cenník[[Kód]:[Názov]],MATCH($B419,Cenník[Kód]),2),"")</f>
        <v/>
      </c>
      <c r="D419" s="46" t="str">
        <f t="shared" ca="1" si="18"/>
        <v/>
      </c>
      <c r="E419" s="53" t="str">
        <f>IFERROR(INDEX(Cenník[[KódN]:[JC]],MATCH($B419,Cenník[KódN]),2),"")</f>
        <v/>
      </c>
      <c r="F419" s="54" t="str">
        <f t="shared" ca="1" si="19"/>
        <v/>
      </c>
      <c r="G419" s="41"/>
      <c r="H419" s="58" t="str">
        <f t="shared" si="20"/>
        <v/>
      </c>
      <c r="I419" s="46" t="str">
        <f ca="1">IF(AND($B419&gt;0,I$7&gt;0),INDEX(Výskyt[#Data],MATCH($B419,Výskyt[kód-P]),I$7),"")</f>
        <v/>
      </c>
      <c r="J419" s="46" t="str">
        <f ca="1">IF(AND($B419&gt;0,J$7&gt;0),INDEX(Výskyt[#Data],MATCH($B419,Výskyt[kód-P]),J$7),"")</f>
        <v/>
      </c>
      <c r="K419" s="46" t="str">
        <f ca="1">IF(AND($B419&gt;0,K$7&gt;0),INDEX(Výskyt[#Data],MATCH($B419,Výskyt[kód-P]),K$7),"")</f>
        <v/>
      </c>
      <c r="L419" s="46" t="str">
        <f ca="1">IF(AND($B419&gt;0,L$7&gt;0),INDEX(Výskyt[#Data],MATCH($B419,Výskyt[kód-P]),L$7),"")</f>
        <v/>
      </c>
      <c r="M419" s="46" t="str">
        <f ca="1">IF(AND($B419&gt;0,M$7&gt;0),INDEX(Výskyt[#Data],MATCH($B419,Výskyt[kód-P]),M$7),"")</f>
        <v/>
      </c>
      <c r="N419" s="46" t="str">
        <f ca="1">IF(AND($B419&gt;0,N$7&gt;0),INDEX(Výskyt[#Data],MATCH($B419,Výskyt[kód-P]),N$7),"")</f>
        <v/>
      </c>
      <c r="O419" s="46" t="str">
        <f ca="1">IF(AND($B419&gt;0,O$7&gt;0),INDEX(Výskyt[#Data],MATCH($B419,Výskyt[kód-P]),O$7),"")</f>
        <v/>
      </c>
      <c r="P419" s="46" t="str">
        <f ca="1">IF(AND($B419&gt;0,P$7&gt;0),INDEX(Výskyt[#Data],MATCH($B419,Výskyt[kód-P]),P$7),"")</f>
        <v/>
      </c>
      <c r="Q419" s="46" t="str">
        <f ca="1">IF(AND($B419&gt;0,Q$7&gt;0),INDEX(Výskyt[#Data],MATCH($B419,Výskyt[kód-P]),Q$7),"")</f>
        <v/>
      </c>
      <c r="R419" s="46" t="str">
        <f ca="1">IF(AND($B419&gt;0,R$7&gt;0),INDEX(Výskyt[#Data],MATCH($B419,Výskyt[kód-P]),R$7),"")</f>
        <v/>
      </c>
    </row>
    <row r="420" spans="1:18" x14ac:dyDescent="0.4">
      <c r="A420" s="51">
        <v>412</v>
      </c>
      <c r="B420" s="52" t="str">
        <f>IFERROR(INDEX(Výskyt[[poradie]:[kód-P]],MATCH(A420,Výskyt[poradie],0),2),"")</f>
        <v/>
      </c>
      <c r="C420" s="52" t="str">
        <f>IFERROR(INDEX(Cenník[[Kód]:[Názov]],MATCH($B420,Cenník[Kód]),2),"")</f>
        <v/>
      </c>
      <c r="D420" s="46" t="str">
        <f t="shared" ca="1" si="18"/>
        <v/>
      </c>
      <c r="E420" s="53" t="str">
        <f>IFERROR(INDEX(Cenník[[KódN]:[JC]],MATCH($B420,Cenník[KódN]),2),"")</f>
        <v/>
      </c>
      <c r="F420" s="54" t="str">
        <f t="shared" ca="1" si="19"/>
        <v/>
      </c>
      <c r="G420" s="41"/>
      <c r="H420" s="58" t="str">
        <f t="shared" ref="H420:H421" si="21">IF(B420&gt;0,C420,"")</f>
        <v/>
      </c>
      <c r="I420" s="46" t="str">
        <f ca="1">IF(AND($B420&gt;0,I$7&gt;0),INDEX(Výskyt[#Data],MATCH($B420,Výskyt[kód-P]),I$7),"")</f>
        <v/>
      </c>
      <c r="J420" s="46" t="str">
        <f ca="1">IF(AND($B420&gt;0,J$7&gt;0),INDEX(Výskyt[#Data],MATCH($B420,Výskyt[kód-P]),J$7),"")</f>
        <v/>
      </c>
      <c r="K420" s="46" t="str">
        <f ca="1">IF(AND($B420&gt;0,K$7&gt;0),INDEX(Výskyt[#Data],MATCH($B420,Výskyt[kód-P]),K$7),"")</f>
        <v/>
      </c>
      <c r="L420" s="46" t="str">
        <f ca="1">IF(AND($B420&gt;0,L$7&gt;0),INDEX(Výskyt[#Data],MATCH($B420,Výskyt[kód-P]),L$7),"")</f>
        <v/>
      </c>
      <c r="M420" s="46" t="str">
        <f ca="1">IF(AND($B420&gt;0,M$7&gt;0),INDEX(Výskyt[#Data],MATCH($B420,Výskyt[kód-P]),M$7),"")</f>
        <v/>
      </c>
      <c r="N420" s="46" t="str">
        <f ca="1">IF(AND($B420&gt;0,N$7&gt;0),INDEX(Výskyt[#Data],MATCH($B420,Výskyt[kód-P]),N$7),"")</f>
        <v/>
      </c>
      <c r="O420" s="46" t="str">
        <f ca="1">IF(AND($B420&gt;0,O$7&gt;0),INDEX(Výskyt[#Data],MATCH($B420,Výskyt[kód-P]),O$7),"")</f>
        <v/>
      </c>
      <c r="P420" s="46" t="str">
        <f ca="1">IF(AND($B420&gt;0,P$7&gt;0),INDEX(Výskyt[#Data],MATCH($B420,Výskyt[kód-P]),P$7),"")</f>
        <v/>
      </c>
      <c r="Q420" s="46" t="str">
        <f ca="1">IF(AND($B420&gt;0,Q$7&gt;0),INDEX(Výskyt[#Data],MATCH($B420,Výskyt[kód-P]),Q$7),"")</f>
        <v/>
      </c>
      <c r="R420" s="46" t="str">
        <f ca="1">IF(AND($B420&gt;0,R$7&gt;0),INDEX(Výskyt[#Data],MATCH($B420,Výskyt[kód-P]),R$7),"")</f>
        <v/>
      </c>
    </row>
    <row r="421" spans="1:18" x14ac:dyDescent="0.4">
      <c r="A421" s="51">
        <v>413</v>
      </c>
      <c r="B421" s="52" t="str">
        <f>IFERROR(INDEX(Výskyt[[poradie]:[kód-P]],MATCH(A421,Výskyt[poradie],0),2),"")</f>
        <v/>
      </c>
      <c r="C421" s="52" t="str">
        <f>IFERROR(INDEX(Cenník[[Kód]:[Názov]],MATCH($B421,Cenník[Kód]),2),"")</f>
        <v/>
      </c>
      <c r="D421" s="46" t="str">
        <f t="shared" ca="1" si="18"/>
        <v/>
      </c>
      <c r="E421" s="53" t="str">
        <f>IFERROR(INDEX(Cenník[[KódN]:[JC]],MATCH($B421,Cenník[KódN]),2),"")</f>
        <v/>
      </c>
      <c r="F421" s="54" t="str">
        <f t="shared" ca="1" si="19"/>
        <v/>
      </c>
      <c r="G421" s="41"/>
      <c r="H421" s="58" t="str">
        <f t="shared" si="21"/>
        <v/>
      </c>
      <c r="I421" s="46" t="str">
        <f ca="1">IF(AND($B421&gt;0,I$7&gt;0),INDEX(Výskyt[#Data],MATCH($B421,Výskyt[kód-P]),I$7),"")</f>
        <v/>
      </c>
      <c r="J421" s="46" t="str">
        <f ca="1">IF(AND($B421&gt;0,J$7&gt;0),INDEX(Výskyt[#Data],MATCH($B421,Výskyt[kód-P]),J$7),"")</f>
        <v/>
      </c>
      <c r="K421" s="46" t="str">
        <f ca="1">IF(AND($B421&gt;0,K$7&gt;0),INDEX(Výskyt[#Data],MATCH($B421,Výskyt[kód-P]),K$7),"")</f>
        <v/>
      </c>
      <c r="L421" s="46" t="str">
        <f ca="1">IF(AND($B421&gt;0,L$7&gt;0),INDEX(Výskyt[#Data],MATCH($B421,Výskyt[kód-P]),L$7),"")</f>
        <v/>
      </c>
      <c r="M421" s="46" t="str">
        <f ca="1">IF(AND($B421&gt;0,M$7&gt;0),INDEX(Výskyt[#Data],MATCH($B421,Výskyt[kód-P]),M$7),"")</f>
        <v/>
      </c>
      <c r="N421" s="46" t="str">
        <f ca="1">IF(AND($B421&gt;0,N$7&gt;0),INDEX(Výskyt[#Data],MATCH($B421,Výskyt[kód-P]),N$7),"")</f>
        <v/>
      </c>
      <c r="O421" s="46" t="str">
        <f ca="1">IF(AND($B421&gt;0,O$7&gt;0),INDEX(Výskyt[#Data],MATCH($B421,Výskyt[kód-P]),O$7),"")</f>
        <v/>
      </c>
      <c r="P421" s="46" t="str">
        <f ca="1">IF(AND($B421&gt;0,P$7&gt;0),INDEX(Výskyt[#Data],MATCH($B421,Výskyt[kód-P]),P$7),"")</f>
        <v/>
      </c>
      <c r="Q421" s="46" t="str">
        <f ca="1">IF(AND($B421&gt;0,Q$7&gt;0),INDEX(Výskyt[#Data],MATCH($B421,Výskyt[kód-P]),Q$7),"")</f>
        <v/>
      </c>
      <c r="R421" s="46" t="str">
        <f ca="1">IF(AND($B421&gt;0,R$7&gt;0),INDEX(Výskyt[#Data],MATCH($B421,Výskyt[kód-P]),R$7),"")</f>
        <v/>
      </c>
    </row>
    <row r="422" spans="1:18" x14ac:dyDescent="0.4">
      <c r="A422" s="51">
        <v>414</v>
      </c>
      <c r="B422" s="52" t="str">
        <f>IFERROR(INDEX(Výskyt[[poradie]:[kód-P]],MATCH(A422,Výskyt[poradie],0),2),"")</f>
        <v/>
      </c>
      <c r="C422" s="52" t="str">
        <f>IFERROR(INDEX(Cenník[[Kód]:[Názov]],MATCH($B422,Cenník[Kód]),2),"")</f>
        <v/>
      </c>
      <c r="D422" s="46" t="str">
        <f t="shared" ref="D422:D476" ca="1" si="22">IF(SUM(I422:R422)&lt;&gt;0,SUM(I422:R422),"")</f>
        <v/>
      </c>
      <c r="E422" s="53" t="str">
        <f>IFERROR(INDEX(Cenník[[KódN]:[JC]],MATCH($B422,Cenník[KódN]),2),"")</f>
        <v/>
      </c>
      <c r="F422" s="54" t="str">
        <f t="shared" ref="F422:F476" ca="1" si="23">IFERROR(D422*E422,"")</f>
        <v/>
      </c>
      <c r="G422" s="41"/>
      <c r="H422" s="58" t="str">
        <f t="shared" ref="H422:H476" si="24">IF(B422&gt;0,C422,"")</f>
        <v/>
      </c>
      <c r="I422" s="46" t="str">
        <f ca="1">IF(AND($B422&gt;0,I$7&gt;0),INDEX(Výskyt[#Data],MATCH($B422,Výskyt[kód-P]),I$7),"")</f>
        <v/>
      </c>
      <c r="J422" s="46" t="str">
        <f ca="1">IF(AND($B422&gt;0,J$7&gt;0),INDEX(Výskyt[#Data],MATCH($B422,Výskyt[kód-P]),J$7),"")</f>
        <v/>
      </c>
      <c r="K422" s="46" t="str">
        <f ca="1">IF(AND($B422&gt;0,K$7&gt;0),INDEX(Výskyt[#Data],MATCH($B422,Výskyt[kód-P]),K$7),"")</f>
        <v/>
      </c>
      <c r="L422" s="46" t="str">
        <f ca="1">IF(AND($B422&gt;0,L$7&gt;0),INDEX(Výskyt[#Data],MATCH($B422,Výskyt[kód-P]),L$7),"")</f>
        <v/>
      </c>
      <c r="M422" s="46" t="str">
        <f ca="1">IF(AND($B422&gt;0,M$7&gt;0),INDEX(Výskyt[#Data],MATCH($B422,Výskyt[kód-P]),M$7),"")</f>
        <v/>
      </c>
      <c r="N422" s="46" t="str">
        <f ca="1">IF(AND($B422&gt;0,N$7&gt;0),INDEX(Výskyt[#Data],MATCH($B422,Výskyt[kód-P]),N$7),"")</f>
        <v/>
      </c>
      <c r="O422" s="46" t="str">
        <f ca="1">IF(AND($B422&gt;0,O$7&gt;0),INDEX(Výskyt[#Data],MATCH($B422,Výskyt[kód-P]),O$7),"")</f>
        <v/>
      </c>
      <c r="P422" s="46" t="str">
        <f ca="1">IF(AND($B422&gt;0,P$7&gt;0),INDEX(Výskyt[#Data],MATCH($B422,Výskyt[kód-P]),P$7),"")</f>
        <v/>
      </c>
      <c r="Q422" s="46" t="str">
        <f ca="1">IF(AND($B422&gt;0,Q$7&gt;0),INDEX(Výskyt[#Data],MATCH($B422,Výskyt[kód-P]),Q$7),"")</f>
        <v/>
      </c>
      <c r="R422" s="46" t="str">
        <f ca="1">IF(AND($B422&gt;0,R$7&gt;0),INDEX(Výskyt[#Data],MATCH($B422,Výskyt[kód-P]),R$7),"")</f>
        <v/>
      </c>
    </row>
    <row r="423" spans="1:18" x14ac:dyDescent="0.4">
      <c r="A423" s="51">
        <v>415</v>
      </c>
      <c r="B423" s="52" t="str">
        <f>IFERROR(INDEX(Výskyt[[poradie]:[kód-P]],MATCH(A423,Výskyt[poradie],0),2),"")</f>
        <v/>
      </c>
      <c r="C423" s="52" t="str">
        <f>IFERROR(INDEX(Cenník[[Kód]:[Názov]],MATCH($B423,Cenník[Kód]),2),"")</f>
        <v/>
      </c>
      <c r="D423" s="46" t="str">
        <f t="shared" ca="1" si="22"/>
        <v/>
      </c>
      <c r="E423" s="53" t="str">
        <f>IFERROR(INDEX(Cenník[[KódN]:[JC]],MATCH($B423,Cenník[KódN]),2),"")</f>
        <v/>
      </c>
      <c r="F423" s="54" t="str">
        <f t="shared" ca="1" si="23"/>
        <v/>
      </c>
      <c r="G423" s="41"/>
      <c r="H423" s="58" t="str">
        <f t="shared" si="24"/>
        <v/>
      </c>
      <c r="I423" s="46" t="str">
        <f ca="1">IF(AND($B423&gt;0,I$7&gt;0),INDEX(Výskyt[#Data],MATCH($B423,Výskyt[kód-P]),I$7),"")</f>
        <v/>
      </c>
      <c r="J423" s="46" t="str">
        <f ca="1">IF(AND($B423&gt;0,J$7&gt;0),INDEX(Výskyt[#Data],MATCH($B423,Výskyt[kód-P]),J$7),"")</f>
        <v/>
      </c>
      <c r="K423" s="46" t="str">
        <f ca="1">IF(AND($B423&gt;0,K$7&gt;0),INDEX(Výskyt[#Data],MATCH($B423,Výskyt[kód-P]),K$7),"")</f>
        <v/>
      </c>
      <c r="L423" s="46" t="str">
        <f ca="1">IF(AND($B423&gt;0,L$7&gt;0),INDEX(Výskyt[#Data],MATCH($B423,Výskyt[kód-P]),L$7),"")</f>
        <v/>
      </c>
      <c r="M423" s="46" t="str">
        <f ca="1">IF(AND($B423&gt;0,M$7&gt;0),INDEX(Výskyt[#Data],MATCH($B423,Výskyt[kód-P]),M$7),"")</f>
        <v/>
      </c>
      <c r="N423" s="46" t="str">
        <f ca="1">IF(AND($B423&gt;0,N$7&gt;0),INDEX(Výskyt[#Data],MATCH($B423,Výskyt[kód-P]),N$7),"")</f>
        <v/>
      </c>
      <c r="O423" s="46" t="str">
        <f ca="1">IF(AND($B423&gt;0,O$7&gt;0),INDEX(Výskyt[#Data],MATCH($B423,Výskyt[kód-P]),O$7),"")</f>
        <v/>
      </c>
      <c r="P423" s="46" t="str">
        <f ca="1">IF(AND($B423&gt;0,P$7&gt;0),INDEX(Výskyt[#Data],MATCH($B423,Výskyt[kód-P]),P$7),"")</f>
        <v/>
      </c>
      <c r="Q423" s="46" t="str">
        <f ca="1">IF(AND($B423&gt;0,Q$7&gt;0),INDEX(Výskyt[#Data],MATCH($B423,Výskyt[kód-P]),Q$7),"")</f>
        <v/>
      </c>
      <c r="R423" s="46" t="str">
        <f ca="1">IF(AND($B423&gt;0,R$7&gt;0),INDEX(Výskyt[#Data],MATCH($B423,Výskyt[kód-P]),R$7),"")</f>
        <v/>
      </c>
    </row>
    <row r="424" spans="1:18" x14ac:dyDescent="0.4">
      <c r="A424" s="51">
        <v>416</v>
      </c>
      <c r="B424" s="52" t="str">
        <f>IFERROR(INDEX(Výskyt[[poradie]:[kód-P]],MATCH(A424,Výskyt[poradie],0),2),"")</f>
        <v/>
      </c>
      <c r="C424" s="52" t="str">
        <f>IFERROR(INDEX(Cenník[[Kód]:[Názov]],MATCH($B424,Cenník[Kód]),2),"")</f>
        <v/>
      </c>
      <c r="D424" s="46" t="str">
        <f t="shared" ca="1" si="22"/>
        <v/>
      </c>
      <c r="E424" s="53" t="str">
        <f>IFERROR(INDEX(Cenník[[KódN]:[JC]],MATCH($B424,Cenník[KódN]),2),"")</f>
        <v/>
      </c>
      <c r="F424" s="54" t="str">
        <f t="shared" ca="1" si="23"/>
        <v/>
      </c>
      <c r="G424" s="41"/>
      <c r="H424" s="58" t="str">
        <f t="shared" si="24"/>
        <v/>
      </c>
      <c r="I424" s="46" t="str">
        <f ca="1">IF(AND($B424&gt;0,I$7&gt;0),INDEX(Výskyt[#Data],MATCH($B424,Výskyt[kód-P]),I$7),"")</f>
        <v/>
      </c>
      <c r="J424" s="46" t="str">
        <f ca="1">IF(AND($B424&gt;0,J$7&gt;0),INDEX(Výskyt[#Data],MATCH($B424,Výskyt[kód-P]),J$7),"")</f>
        <v/>
      </c>
      <c r="K424" s="46" t="str">
        <f ca="1">IF(AND($B424&gt;0,K$7&gt;0),INDEX(Výskyt[#Data],MATCH($B424,Výskyt[kód-P]),K$7),"")</f>
        <v/>
      </c>
      <c r="L424" s="46" t="str">
        <f ca="1">IF(AND($B424&gt;0,L$7&gt;0),INDEX(Výskyt[#Data],MATCH($B424,Výskyt[kód-P]),L$7),"")</f>
        <v/>
      </c>
      <c r="M424" s="46" t="str">
        <f ca="1">IF(AND($B424&gt;0,M$7&gt;0),INDEX(Výskyt[#Data],MATCH($B424,Výskyt[kód-P]),M$7),"")</f>
        <v/>
      </c>
      <c r="N424" s="46" t="str">
        <f ca="1">IF(AND($B424&gt;0,N$7&gt;0),INDEX(Výskyt[#Data],MATCH($B424,Výskyt[kód-P]),N$7),"")</f>
        <v/>
      </c>
      <c r="O424" s="46" t="str">
        <f ca="1">IF(AND($B424&gt;0,O$7&gt;0),INDEX(Výskyt[#Data],MATCH($B424,Výskyt[kód-P]),O$7),"")</f>
        <v/>
      </c>
      <c r="P424" s="46" t="str">
        <f ca="1">IF(AND($B424&gt;0,P$7&gt;0),INDEX(Výskyt[#Data],MATCH($B424,Výskyt[kód-P]),P$7),"")</f>
        <v/>
      </c>
      <c r="Q424" s="46" t="str">
        <f ca="1">IF(AND($B424&gt;0,Q$7&gt;0),INDEX(Výskyt[#Data],MATCH($B424,Výskyt[kód-P]),Q$7),"")</f>
        <v/>
      </c>
      <c r="R424" s="46" t="str">
        <f ca="1">IF(AND($B424&gt;0,R$7&gt;0),INDEX(Výskyt[#Data],MATCH($B424,Výskyt[kód-P]),R$7),"")</f>
        <v/>
      </c>
    </row>
    <row r="425" spans="1:18" x14ac:dyDescent="0.4">
      <c r="A425" s="51">
        <v>417</v>
      </c>
      <c r="B425" s="52" t="str">
        <f>IFERROR(INDEX(Výskyt[[poradie]:[kód-P]],MATCH(A425,Výskyt[poradie],0),2),"")</f>
        <v/>
      </c>
      <c r="C425" s="52" t="str">
        <f>IFERROR(INDEX(Cenník[[Kód]:[Názov]],MATCH($B425,Cenník[Kód]),2),"")</f>
        <v/>
      </c>
      <c r="D425" s="46" t="str">
        <f t="shared" ca="1" si="22"/>
        <v/>
      </c>
      <c r="E425" s="53" t="str">
        <f>IFERROR(INDEX(Cenník[[KódN]:[JC]],MATCH($B425,Cenník[KódN]),2),"")</f>
        <v/>
      </c>
      <c r="F425" s="54" t="str">
        <f t="shared" ca="1" si="23"/>
        <v/>
      </c>
      <c r="G425" s="41"/>
      <c r="H425" s="58" t="str">
        <f t="shared" si="24"/>
        <v/>
      </c>
      <c r="I425" s="46" t="str">
        <f ca="1">IF(AND($B425&gt;0,I$7&gt;0),INDEX(Výskyt[#Data],MATCH($B425,Výskyt[kód-P]),I$7),"")</f>
        <v/>
      </c>
      <c r="J425" s="46" t="str">
        <f ca="1">IF(AND($B425&gt;0,J$7&gt;0),INDEX(Výskyt[#Data],MATCH($B425,Výskyt[kód-P]),J$7),"")</f>
        <v/>
      </c>
      <c r="K425" s="46" t="str">
        <f ca="1">IF(AND($B425&gt;0,K$7&gt;0),INDEX(Výskyt[#Data],MATCH($B425,Výskyt[kód-P]),K$7),"")</f>
        <v/>
      </c>
      <c r="L425" s="46" t="str">
        <f ca="1">IF(AND($B425&gt;0,L$7&gt;0),INDEX(Výskyt[#Data],MATCH($B425,Výskyt[kód-P]),L$7),"")</f>
        <v/>
      </c>
      <c r="M425" s="46" t="str">
        <f ca="1">IF(AND($B425&gt;0,M$7&gt;0),INDEX(Výskyt[#Data],MATCH($B425,Výskyt[kód-P]),M$7),"")</f>
        <v/>
      </c>
      <c r="N425" s="46" t="str">
        <f ca="1">IF(AND($B425&gt;0,N$7&gt;0),INDEX(Výskyt[#Data],MATCH($B425,Výskyt[kód-P]),N$7),"")</f>
        <v/>
      </c>
      <c r="O425" s="46" t="str">
        <f ca="1">IF(AND($B425&gt;0,O$7&gt;0),INDEX(Výskyt[#Data],MATCH($B425,Výskyt[kód-P]),O$7),"")</f>
        <v/>
      </c>
      <c r="P425" s="46" t="str">
        <f ca="1">IF(AND($B425&gt;0,P$7&gt;0),INDEX(Výskyt[#Data],MATCH($B425,Výskyt[kód-P]),P$7),"")</f>
        <v/>
      </c>
      <c r="Q425" s="46" t="str">
        <f ca="1">IF(AND($B425&gt;0,Q$7&gt;0),INDEX(Výskyt[#Data],MATCH($B425,Výskyt[kód-P]),Q$7),"")</f>
        <v/>
      </c>
      <c r="R425" s="46" t="str">
        <f ca="1">IF(AND($B425&gt;0,R$7&gt;0),INDEX(Výskyt[#Data],MATCH($B425,Výskyt[kód-P]),R$7),"")</f>
        <v/>
      </c>
    </row>
    <row r="426" spans="1:18" x14ac:dyDescent="0.4">
      <c r="A426" s="51">
        <v>418</v>
      </c>
      <c r="B426" s="52" t="str">
        <f>IFERROR(INDEX(Výskyt[[poradie]:[kód-P]],MATCH(A426,Výskyt[poradie],0),2),"")</f>
        <v/>
      </c>
      <c r="C426" s="52" t="str">
        <f>IFERROR(INDEX(Cenník[[Kód]:[Názov]],MATCH($B426,Cenník[Kód]),2),"")</f>
        <v/>
      </c>
      <c r="D426" s="46" t="str">
        <f t="shared" ca="1" si="22"/>
        <v/>
      </c>
      <c r="E426" s="53" t="str">
        <f>IFERROR(INDEX(Cenník[[KódN]:[JC]],MATCH($B426,Cenník[KódN]),2),"")</f>
        <v/>
      </c>
      <c r="F426" s="54" t="str">
        <f t="shared" ca="1" si="23"/>
        <v/>
      </c>
      <c r="G426" s="41"/>
      <c r="H426" s="58" t="str">
        <f t="shared" si="24"/>
        <v/>
      </c>
      <c r="I426" s="46" t="str">
        <f ca="1">IF(AND($B426&gt;0,I$7&gt;0),INDEX(Výskyt[#Data],MATCH($B426,Výskyt[kód-P]),I$7),"")</f>
        <v/>
      </c>
      <c r="J426" s="46" t="str">
        <f ca="1">IF(AND($B426&gt;0,J$7&gt;0),INDEX(Výskyt[#Data],MATCH($B426,Výskyt[kód-P]),J$7),"")</f>
        <v/>
      </c>
      <c r="K426" s="46" t="str">
        <f ca="1">IF(AND($B426&gt;0,K$7&gt;0),INDEX(Výskyt[#Data],MATCH($B426,Výskyt[kód-P]),K$7),"")</f>
        <v/>
      </c>
      <c r="L426" s="46" t="str">
        <f ca="1">IF(AND($B426&gt;0,L$7&gt;0),INDEX(Výskyt[#Data],MATCH($B426,Výskyt[kód-P]),L$7),"")</f>
        <v/>
      </c>
      <c r="M426" s="46" t="str">
        <f ca="1">IF(AND($B426&gt;0,M$7&gt;0),INDEX(Výskyt[#Data],MATCH($B426,Výskyt[kód-P]),M$7),"")</f>
        <v/>
      </c>
      <c r="N426" s="46" t="str">
        <f ca="1">IF(AND($B426&gt;0,N$7&gt;0),INDEX(Výskyt[#Data],MATCH($B426,Výskyt[kód-P]),N$7),"")</f>
        <v/>
      </c>
      <c r="O426" s="46" t="str">
        <f ca="1">IF(AND($B426&gt;0,O$7&gt;0),INDEX(Výskyt[#Data],MATCH($B426,Výskyt[kód-P]),O$7),"")</f>
        <v/>
      </c>
      <c r="P426" s="46" t="str">
        <f ca="1">IF(AND($B426&gt;0,P$7&gt;0),INDEX(Výskyt[#Data],MATCH($B426,Výskyt[kód-P]),P$7),"")</f>
        <v/>
      </c>
      <c r="Q426" s="46" t="str">
        <f ca="1">IF(AND($B426&gt;0,Q$7&gt;0),INDEX(Výskyt[#Data],MATCH($B426,Výskyt[kód-P]),Q$7),"")</f>
        <v/>
      </c>
      <c r="R426" s="46" t="str">
        <f ca="1">IF(AND($B426&gt;0,R$7&gt;0),INDEX(Výskyt[#Data],MATCH($B426,Výskyt[kód-P]),R$7),"")</f>
        <v/>
      </c>
    </row>
    <row r="427" spans="1:18" x14ac:dyDescent="0.4">
      <c r="A427" s="51">
        <v>419</v>
      </c>
      <c r="B427" s="52" t="str">
        <f>IFERROR(INDEX(Výskyt[[poradie]:[kód-P]],MATCH(A427,Výskyt[poradie],0),2),"")</f>
        <v/>
      </c>
      <c r="C427" s="52" t="str">
        <f>IFERROR(INDEX(Cenník[[Kód]:[Názov]],MATCH($B427,Cenník[Kód]),2),"")</f>
        <v/>
      </c>
      <c r="D427" s="46" t="str">
        <f t="shared" ca="1" si="22"/>
        <v/>
      </c>
      <c r="E427" s="53" t="str">
        <f>IFERROR(INDEX(Cenník[[KódN]:[JC]],MATCH($B427,Cenník[KódN]),2),"")</f>
        <v/>
      </c>
      <c r="F427" s="54" t="str">
        <f t="shared" ca="1" si="23"/>
        <v/>
      </c>
      <c r="G427" s="41"/>
      <c r="H427" s="58" t="str">
        <f t="shared" si="24"/>
        <v/>
      </c>
      <c r="I427" s="46" t="str">
        <f ca="1">IF(AND($B427&gt;0,I$7&gt;0),INDEX(Výskyt[#Data],MATCH($B427,Výskyt[kód-P]),I$7),"")</f>
        <v/>
      </c>
      <c r="J427" s="46" t="str">
        <f ca="1">IF(AND($B427&gt;0,J$7&gt;0),INDEX(Výskyt[#Data],MATCH($B427,Výskyt[kód-P]),J$7),"")</f>
        <v/>
      </c>
      <c r="K427" s="46" t="str">
        <f ca="1">IF(AND($B427&gt;0,K$7&gt;0),INDEX(Výskyt[#Data],MATCH($B427,Výskyt[kód-P]),K$7),"")</f>
        <v/>
      </c>
      <c r="L427" s="46" t="str">
        <f ca="1">IF(AND($B427&gt;0,L$7&gt;0),INDEX(Výskyt[#Data],MATCH($B427,Výskyt[kód-P]),L$7),"")</f>
        <v/>
      </c>
      <c r="M427" s="46" t="str">
        <f ca="1">IF(AND($B427&gt;0,M$7&gt;0),INDEX(Výskyt[#Data],MATCH($B427,Výskyt[kód-P]),M$7),"")</f>
        <v/>
      </c>
      <c r="N427" s="46" t="str">
        <f ca="1">IF(AND($B427&gt;0,N$7&gt;0),INDEX(Výskyt[#Data],MATCH($B427,Výskyt[kód-P]),N$7),"")</f>
        <v/>
      </c>
      <c r="O427" s="46" t="str">
        <f ca="1">IF(AND($B427&gt;0,O$7&gt;0),INDEX(Výskyt[#Data],MATCH($B427,Výskyt[kód-P]),O$7),"")</f>
        <v/>
      </c>
      <c r="P427" s="46" t="str">
        <f ca="1">IF(AND($B427&gt;0,P$7&gt;0),INDEX(Výskyt[#Data],MATCH($B427,Výskyt[kód-P]),P$7),"")</f>
        <v/>
      </c>
      <c r="Q427" s="46" t="str">
        <f ca="1">IF(AND($B427&gt;0,Q$7&gt;0),INDEX(Výskyt[#Data],MATCH($B427,Výskyt[kód-P]),Q$7),"")</f>
        <v/>
      </c>
      <c r="R427" s="46" t="str">
        <f ca="1">IF(AND($B427&gt;0,R$7&gt;0),INDEX(Výskyt[#Data],MATCH($B427,Výskyt[kód-P]),R$7),"")</f>
        <v/>
      </c>
    </row>
    <row r="428" spans="1:18" x14ac:dyDescent="0.4">
      <c r="A428" s="51">
        <v>420</v>
      </c>
      <c r="B428" s="52" t="str">
        <f>IFERROR(INDEX(Výskyt[[poradie]:[kód-P]],MATCH(A428,Výskyt[poradie],0),2),"")</f>
        <v/>
      </c>
      <c r="C428" s="52" t="str">
        <f>IFERROR(INDEX(Cenník[[Kód]:[Názov]],MATCH($B428,Cenník[Kód]),2),"")</f>
        <v/>
      </c>
      <c r="D428" s="46" t="str">
        <f t="shared" ca="1" si="22"/>
        <v/>
      </c>
      <c r="E428" s="53" t="str">
        <f>IFERROR(INDEX(Cenník[[KódN]:[JC]],MATCH($B428,Cenník[KódN]),2),"")</f>
        <v/>
      </c>
      <c r="F428" s="54" t="str">
        <f t="shared" ca="1" si="23"/>
        <v/>
      </c>
      <c r="G428" s="41"/>
      <c r="H428" s="58" t="str">
        <f t="shared" si="24"/>
        <v/>
      </c>
      <c r="I428" s="46" t="str">
        <f ca="1">IF(AND($B428&gt;0,I$7&gt;0),INDEX(Výskyt[#Data],MATCH($B428,Výskyt[kód-P]),I$7),"")</f>
        <v/>
      </c>
      <c r="J428" s="46" t="str">
        <f ca="1">IF(AND($B428&gt;0,J$7&gt;0),INDEX(Výskyt[#Data],MATCH($B428,Výskyt[kód-P]),J$7),"")</f>
        <v/>
      </c>
      <c r="K428" s="46" t="str">
        <f ca="1">IF(AND($B428&gt;0,K$7&gt;0),INDEX(Výskyt[#Data],MATCH($B428,Výskyt[kód-P]),K$7),"")</f>
        <v/>
      </c>
      <c r="L428" s="46" t="str">
        <f ca="1">IF(AND($B428&gt;0,L$7&gt;0),INDEX(Výskyt[#Data],MATCH($B428,Výskyt[kód-P]),L$7),"")</f>
        <v/>
      </c>
      <c r="M428" s="46" t="str">
        <f ca="1">IF(AND($B428&gt;0,M$7&gt;0),INDEX(Výskyt[#Data],MATCH($B428,Výskyt[kód-P]),M$7),"")</f>
        <v/>
      </c>
      <c r="N428" s="46" t="str">
        <f ca="1">IF(AND($B428&gt;0,N$7&gt;0),INDEX(Výskyt[#Data],MATCH($B428,Výskyt[kód-P]),N$7),"")</f>
        <v/>
      </c>
      <c r="O428" s="46" t="str">
        <f ca="1">IF(AND($B428&gt;0,O$7&gt;0),INDEX(Výskyt[#Data],MATCH($B428,Výskyt[kód-P]),O$7),"")</f>
        <v/>
      </c>
      <c r="P428" s="46" t="str">
        <f ca="1">IF(AND($B428&gt;0,P$7&gt;0),INDEX(Výskyt[#Data],MATCH($B428,Výskyt[kód-P]),P$7),"")</f>
        <v/>
      </c>
      <c r="Q428" s="46" t="str">
        <f ca="1">IF(AND($B428&gt;0,Q$7&gt;0),INDEX(Výskyt[#Data],MATCH($B428,Výskyt[kód-P]),Q$7),"")</f>
        <v/>
      </c>
      <c r="R428" s="46" t="str">
        <f ca="1">IF(AND($B428&gt;0,R$7&gt;0),INDEX(Výskyt[#Data],MATCH($B428,Výskyt[kód-P]),R$7),"")</f>
        <v/>
      </c>
    </row>
    <row r="429" spans="1:18" x14ac:dyDescent="0.4">
      <c r="A429" s="51">
        <v>421</v>
      </c>
      <c r="B429" s="52" t="str">
        <f>IFERROR(INDEX(Výskyt[[poradie]:[kód-P]],MATCH(A429,Výskyt[poradie],0),2),"")</f>
        <v/>
      </c>
      <c r="C429" s="52" t="str">
        <f>IFERROR(INDEX(Cenník[[Kód]:[Názov]],MATCH($B429,Cenník[Kód]),2),"")</f>
        <v/>
      </c>
      <c r="D429" s="46" t="str">
        <f t="shared" ca="1" si="22"/>
        <v/>
      </c>
      <c r="E429" s="53" t="str">
        <f>IFERROR(INDEX(Cenník[[KódN]:[JC]],MATCH($B429,Cenník[KódN]),2),"")</f>
        <v/>
      </c>
      <c r="F429" s="54" t="str">
        <f t="shared" ca="1" si="23"/>
        <v/>
      </c>
      <c r="G429" s="41"/>
      <c r="H429" s="58" t="str">
        <f t="shared" si="24"/>
        <v/>
      </c>
      <c r="I429" s="46" t="str">
        <f ca="1">IF(AND($B429&gt;0,I$7&gt;0),INDEX(Výskyt[#Data],MATCH($B429,Výskyt[kód-P]),I$7),"")</f>
        <v/>
      </c>
      <c r="J429" s="46" t="str">
        <f ca="1">IF(AND($B429&gt;0,J$7&gt;0),INDEX(Výskyt[#Data],MATCH($B429,Výskyt[kód-P]),J$7),"")</f>
        <v/>
      </c>
      <c r="K429" s="46" t="str">
        <f ca="1">IF(AND($B429&gt;0,K$7&gt;0),INDEX(Výskyt[#Data],MATCH($B429,Výskyt[kód-P]),K$7),"")</f>
        <v/>
      </c>
      <c r="L429" s="46" t="str">
        <f ca="1">IF(AND($B429&gt;0,L$7&gt;0),INDEX(Výskyt[#Data],MATCH($B429,Výskyt[kód-P]),L$7),"")</f>
        <v/>
      </c>
      <c r="M429" s="46" t="str">
        <f ca="1">IF(AND($B429&gt;0,M$7&gt;0),INDEX(Výskyt[#Data],MATCH($B429,Výskyt[kód-P]),M$7),"")</f>
        <v/>
      </c>
      <c r="N429" s="46" t="str">
        <f ca="1">IF(AND($B429&gt;0,N$7&gt;0),INDEX(Výskyt[#Data],MATCH($B429,Výskyt[kód-P]),N$7),"")</f>
        <v/>
      </c>
      <c r="O429" s="46" t="str">
        <f ca="1">IF(AND($B429&gt;0,O$7&gt;0),INDEX(Výskyt[#Data],MATCH($B429,Výskyt[kód-P]),O$7),"")</f>
        <v/>
      </c>
      <c r="P429" s="46" t="str">
        <f ca="1">IF(AND($B429&gt;0,P$7&gt;0),INDEX(Výskyt[#Data],MATCH($B429,Výskyt[kód-P]),P$7),"")</f>
        <v/>
      </c>
      <c r="Q429" s="46" t="str">
        <f ca="1">IF(AND($B429&gt;0,Q$7&gt;0),INDEX(Výskyt[#Data],MATCH($B429,Výskyt[kód-P]),Q$7),"")</f>
        <v/>
      </c>
      <c r="R429" s="46" t="str">
        <f ca="1">IF(AND($B429&gt;0,R$7&gt;0),INDEX(Výskyt[#Data],MATCH($B429,Výskyt[kód-P]),R$7),"")</f>
        <v/>
      </c>
    </row>
    <row r="430" spans="1:18" x14ac:dyDescent="0.4">
      <c r="A430" s="51">
        <v>422</v>
      </c>
      <c r="B430" s="52" t="str">
        <f>IFERROR(INDEX(Výskyt[[poradie]:[kód-P]],MATCH(A430,Výskyt[poradie],0),2),"")</f>
        <v/>
      </c>
      <c r="C430" s="52" t="str">
        <f>IFERROR(INDEX(Cenník[[Kód]:[Názov]],MATCH($B430,Cenník[Kód]),2),"")</f>
        <v/>
      </c>
      <c r="D430" s="46" t="str">
        <f t="shared" ca="1" si="22"/>
        <v/>
      </c>
      <c r="E430" s="53" t="str">
        <f>IFERROR(INDEX(Cenník[[KódN]:[JC]],MATCH($B430,Cenník[KódN]),2),"")</f>
        <v/>
      </c>
      <c r="F430" s="54" t="str">
        <f t="shared" ca="1" si="23"/>
        <v/>
      </c>
      <c r="G430" s="41"/>
      <c r="H430" s="58" t="str">
        <f t="shared" si="24"/>
        <v/>
      </c>
      <c r="I430" s="46" t="str">
        <f ca="1">IF(AND($B430&gt;0,I$7&gt;0),INDEX(Výskyt[#Data],MATCH($B430,Výskyt[kód-P]),I$7),"")</f>
        <v/>
      </c>
      <c r="J430" s="46" t="str">
        <f ca="1">IF(AND($B430&gt;0,J$7&gt;0),INDEX(Výskyt[#Data],MATCH($B430,Výskyt[kód-P]),J$7),"")</f>
        <v/>
      </c>
      <c r="K430" s="46" t="str">
        <f ca="1">IF(AND($B430&gt;0,K$7&gt;0),INDEX(Výskyt[#Data],MATCH($B430,Výskyt[kód-P]),K$7),"")</f>
        <v/>
      </c>
      <c r="L430" s="46" t="str">
        <f ca="1">IF(AND($B430&gt;0,L$7&gt;0),INDEX(Výskyt[#Data],MATCH($B430,Výskyt[kód-P]),L$7),"")</f>
        <v/>
      </c>
      <c r="M430" s="46" t="str">
        <f ca="1">IF(AND($B430&gt;0,M$7&gt;0),INDEX(Výskyt[#Data],MATCH($B430,Výskyt[kód-P]),M$7),"")</f>
        <v/>
      </c>
      <c r="N430" s="46" t="str">
        <f ca="1">IF(AND($B430&gt;0,N$7&gt;0),INDEX(Výskyt[#Data],MATCH($B430,Výskyt[kód-P]),N$7),"")</f>
        <v/>
      </c>
      <c r="O430" s="46" t="str">
        <f ca="1">IF(AND($B430&gt;0,O$7&gt;0),INDEX(Výskyt[#Data],MATCH($B430,Výskyt[kód-P]),O$7),"")</f>
        <v/>
      </c>
      <c r="P430" s="46" t="str">
        <f ca="1">IF(AND($B430&gt;0,P$7&gt;0),INDEX(Výskyt[#Data],MATCH($B430,Výskyt[kód-P]),P$7),"")</f>
        <v/>
      </c>
      <c r="Q430" s="46" t="str">
        <f ca="1">IF(AND($B430&gt;0,Q$7&gt;0),INDEX(Výskyt[#Data],MATCH($B430,Výskyt[kód-P]),Q$7),"")</f>
        <v/>
      </c>
      <c r="R430" s="46" t="str">
        <f ca="1">IF(AND($B430&gt;0,R$7&gt;0),INDEX(Výskyt[#Data],MATCH($B430,Výskyt[kód-P]),R$7),"")</f>
        <v/>
      </c>
    </row>
    <row r="431" spans="1:18" x14ac:dyDescent="0.4">
      <c r="A431" s="51">
        <v>423</v>
      </c>
      <c r="B431" s="52" t="str">
        <f>IFERROR(INDEX(Výskyt[[poradie]:[kód-P]],MATCH(A431,Výskyt[poradie],0),2),"")</f>
        <v/>
      </c>
      <c r="C431" s="52" t="str">
        <f>IFERROR(INDEX(Cenník[[Kód]:[Názov]],MATCH($B431,Cenník[Kód]),2),"")</f>
        <v/>
      </c>
      <c r="D431" s="46" t="str">
        <f t="shared" ca="1" si="22"/>
        <v/>
      </c>
      <c r="E431" s="53" t="str">
        <f>IFERROR(INDEX(Cenník[[KódN]:[JC]],MATCH($B431,Cenník[KódN]),2),"")</f>
        <v/>
      </c>
      <c r="F431" s="54" t="str">
        <f t="shared" ca="1" si="23"/>
        <v/>
      </c>
      <c r="G431" s="41"/>
      <c r="H431" s="58" t="str">
        <f t="shared" si="24"/>
        <v/>
      </c>
      <c r="I431" s="46" t="str">
        <f ca="1">IF(AND($B431&gt;0,I$7&gt;0),INDEX(Výskyt[#Data],MATCH($B431,Výskyt[kód-P]),I$7),"")</f>
        <v/>
      </c>
      <c r="J431" s="46" t="str">
        <f ca="1">IF(AND($B431&gt;0,J$7&gt;0),INDEX(Výskyt[#Data],MATCH($B431,Výskyt[kód-P]),J$7),"")</f>
        <v/>
      </c>
      <c r="K431" s="46" t="str">
        <f ca="1">IF(AND($B431&gt;0,K$7&gt;0),INDEX(Výskyt[#Data],MATCH($B431,Výskyt[kód-P]),K$7),"")</f>
        <v/>
      </c>
      <c r="L431" s="46" t="str">
        <f ca="1">IF(AND($B431&gt;0,L$7&gt;0),INDEX(Výskyt[#Data],MATCH($B431,Výskyt[kód-P]),L$7),"")</f>
        <v/>
      </c>
      <c r="M431" s="46" t="str">
        <f ca="1">IF(AND($B431&gt;0,M$7&gt;0),INDEX(Výskyt[#Data],MATCH($B431,Výskyt[kód-P]),M$7),"")</f>
        <v/>
      </c>
      <c r="N431" s="46" t="str">
        <f ca="1">IF(AND($B431&gt;0,N$7&gt;0),INDEX(Výskyt[#Data],MATCH($B431,Výskyt[kód-P]),N$7),"")</f>
        <v/>
      </c>
      <c r="O431" s="46" t="str">
        <f ca="1">IF(AND($B431&gt;0,O$7&gt;0),INDEX(Výskyt[#Data],MATCH($B431,Výskyt[kód-P]),O$7),"")</f>
        <v/>
      </c>
      <c r="P431" s="46" t="str">
        <f ca="1">IF(AND($B431&gt;0,P$7&gt;0),INDEX(Výskyt[#Data],MATCH($B431,Výskyt[kód-P]),P$7),"")</f>
        <v/>
      </c>
      <c r="Q431" s="46" t="str">
        <f ca="1">IF(AND($B431&gt;0,Q$7&gt;0),INDEX(Výskyt[#Data],MATCH($B431,Výskyt[kód-P]),Q$7),"")</f>
        <v/>
      </c>
      <c r="R431" s="46" t="str">
        <f ca="1">IF(AND($B431&gt;0,R$7&gt;0),INDEX(Výskyt[#Data],MATCH($B431,Výskyt[kód-P]),R$7),"")</f>
        <v/>
      </c>
    </row>
    <row r="432" spans="1:18" x14ac:dyDescent="0.4">
      <c r="A432" s="51">
        <v>424</v>
      </c>
      <c r="B432" s="52" t="str">
        <f>IFERROR(INDEX(Výskyt[[poradie]:[kód-P]],MATCH(A432,Výskyt[poradie],0),2),"")</f>
        <v/>
      </c>
      <c r="C432" s="52" t="str">
        <f>IFERROR(INDEX(Cenník[[Kód]:[Názov]],MATCH($B432,Cenník[Kód]),2),"")</f>
        <v/>
      </c>
      <c r="D432" s="46" t="str">
        <f t="shared" ca="1" si="22"/>
        <v/>
      </c>
      <c r="E432" s="53" t="str">
        <f>IFERROR(INDEX(Cenník[[KódN]:[JC]],MATCH($B432,Cenník[KódN]),2),"")</f>
        <v/>
      </c>
      <c r="F432" s="54" t="str">
        <f t="shared" ca="1" si="23"/>
        <v/>
      </c>
      <c r="G432" s="41"/>
      <c r="H432" s="58" t="str">
        <f t="shared" si="24"/>
        <v/>
      </c>
      <c r="I432" s="46" t="str">
        <f ca="1">IF(AND($B432&gt;0,I$7&gt;0),INDEX(Výskyt[#Data],MATCH($B432,Výskyt[kód-P]),I$7),"")</f>
        <v/>
      </c>
      <c r="J432" s="46" t="str">
        <f ca="1">IF(AND($B432&gt;0,J$7&gt;0),INDEX(Výskyt[#Data],MATCH($B432,Výskyt[kód-P]),J$7),"")</f>
        <v/>
      </c>
      <c r="K432" s="46" t="str">
        <f ca="1">IF(AND($B432&gt;0,K$7&gt;0),INDEX(Výskyt[#Data],MATCH($B432,Výskyt[kód-P]),K$7),"")</f>
        <v/>
      </c>
      <c r="L432" s="46" t="str">
        <f ca="1">IF(AND($B432&gt;0,L$7&gt;0),INDEX(Výskyt[#Data],MATCH($B432,Výskyt[kód-P]),L$7),"")</f>
        <v/>
      </c>
      <c r="M432" s="46" t="str">
        <f ca="1">IF(AND($B432&gt;0,M$7&gt;0),INDEX(Výskyt[#Data],MATCH($B432,Výskyt[kód-P]),M$7),"")</f>
        <v/>
      </c>
      <c r="N432" s="46" t="str">
        <f ca="1">IF(AND($B432&gt;0,N$7&gt;0),INDEX(Výskyt[#Data],MATCH($B432,Výskyt[kód-P]),N$7),"")</f>
        <v/>
      </c>
      <c r="O432" s="46" t="str">
        <f ca="1">IF(AND($B432&gt;0,O$7&gt;0),INDEX(Výskyt[#Data],MATCH($B432,Výskyt[kód-P]),O$7),"")</f>
        <v/>
      </c>
      <c r="P432" s="46" t="str">
        <f ca="1">IF(AND($B432&gt;0,P$7&gt;0),INDEX(Výskyt[#Data],MATCH($B432,Výskyt[kód-P]),P$7),"")</f>
        <v/>
      </c>
      <c r="Q432" s="46" t="str">
        <f ca="1">IF(AND($B432&gt;0,Q$7&gt;0),INDEX(Výskyt[#Data],MATCH($B432,Výskyt[kód-P]),Q$7),"")</f>
        <v/>
      </c>
      <c r="R432" s="46" t="str">
        <f ca="1">IF(AND($B432&gt;0,R$7&gt;0),INDEX(Výskyt[#Data],MATCH($B432,Výskyt[kód-P]),R$7),"")</f>
        <v/>
      </c>
    </row>
    <row r="433" spans="1:18" x14ac:dyDescent="0.4">
      <c r="A433" s="51">
        <v>425</v>
      </c>
      <c r="B433" s="52" t="str">
        <f>IFERROR(INDEX(Výskyt[[poradie]:[kód-P]],MATCH(A433,Výskyt[poradie],0),2),"")</f>
        <v/>
      </c>
      <c r="C433" s="52" t="str">
        <f>IFERROR(INDEX(Cenník[[Kód]:[Názov]],MATCH($B433,Cenník[Kód]),2),"")</f>
        <v/>
      </c>
      <c r="D433" s="46" t="str">
        <f t="shared" ca="1" si="22"/>
        <v/>
      </c>
      <c r="E433" s="53" t="str">
        <f>IFERROR(INDEX(Cenník[[KódN]:[JC]],MATCH($B433,Cenník[KódN]),2),"")</f>
        <v/>
      </c>
      <c r="F433" s="54" t="str">
        <f t="shared" ca="1" si="23"/>
        <v/>
      </c>
      <c r="G433" s="41"/>
      <c r="H433" s="58" t="str">
        <f t="shared" si="24"/>
        <v/>
      </c>
      <c r="I433" s="46" t="str">
        <f ca="1">IF(AND($B433&gt;0,I$7&gt;0),INDEX(Výskyt[#Data],MATCH($B433,Výskyt[kód-P]),I$7),"")</f>
        <v/>
      </c>
      <c r="J433" s="46" t="str">
        <f ca="1">IF(AND($B433&gt;0,J$7&gt;0),INDEX(Výskyt[#Data],MATCH($B433,Výskyt[kód-P]),J$7),"")</f>
        <v/>
      </c>
      <c r="K433" s="46" t="str">
        <f ca="1">IF(AND($B433&gt;0,K$7&gt;0),INDEX(Výskyt[#Data],MATCH($B433,Výskyt[kód-P]),K$7),"")</f>
        <v/>
      </c>
      <c r="L433" s="46" t="str">
        <f ca="1">IF(AND($B433&gt;0,L$7&gt;0),INDEX(Výskyt[#Data],MATCH($B433,Výskyt[kód-P]),L$7),"")</f>
        <v/>
      </c>
      <c r="M433" s="46" t="str">
        <f ca="1">IF(AND($B433&gt;0,M$7&gt;0),INDEX(Výskyt[#Data],MATCH($B433,Výskyt[kód-P]),M$7),"")</f>
        <v/>
      </c>
      <c r="N433" s="46" t="str">
        <f ca="1">IF(AND($B433&gt;0,N$7&gt;0),INDEX(Výskyt[#Data],MATCH($B433,Výskyt[kód-P]),N$7),"")</f>
        <v/>
      </c>
      <c r="O433" s="46" t="str">
        <f ca="1">IF(AND($B433&gt;0,O$7&gt;0),INDEX(Výskyt[#Data],MATCH($B433,Výskyt[kód-P]),O$7),"")</f>
        <v/>
      </c>
      <c r="P433" s="46" t="str">
        <f ca="1">IF(AND($B433&gt;0,P$7&gt;0),INDEX(Výskyt[#Data],MATCH($B433,Výskyt[kód-P]),P$7),"")</f>
        <v/>
      </c>
      <c r="Q433" s="46" t="str">
        <f ca="1">IF(AND($B433&gt;0,Q$7&gt;0),INDEX(Výskyt[#Data],MATCH($B433,Výskyt[kód-P]),Q$7),"")</f>
        <v/>
      </c>
      <c r="R433" s="46" t="str">
        <f ca="1">IF(AND($B433&gt;0,R$7&gt;0),INDEX(Výskyt[#Data],MATCH($B433,Výskyt[kód-P]),R$7),"")</f>
        <v/>
      </c>
    </row>
    <row r="434" spans="1:18" x14ac:dyDescent="0.4">
      <c r="A434" s="51">
        <v>426</v>
      </c>
      <c r="B434" s="52" t="str">
        <f>IFERROR(INDEX(Výskyt[[poradie]:[kód-P]],MATCH(A434,Výskyt[poradie],0),2),"")</f>
        <v/>
      </c>
      <c r="C434" s="52" t="str">
        <f>IFERROR(INDEX(Cenník[[Kód]:[Názov]],MATCH($B434,Cenník[Kód]),2),"")</f>
        <v/>
      </c>
      <c r="D434" s="46" t="str">
        <f t="shared" ca="1" si="22"/>
        <v/>
      </c>
      <c r="E434" s="53" t="str">
        <f>IFERROR(INDEX(Cenník[[KódN]:[JC]],MATCH($B434,Cenník[KódN]),2),"")</f>
        <v/>
      </c>
      <c r="F434" s="54" t="str">
        <f t="shared" ca="1" si="23"/>
        <v/>
      </c>
      <c r="G434" s="41"/>
      <c r="H434" s="58" t="str">
        <f t="shared" si="24"/>
        <v/>
      </c>
      <c r="I434" s="46" t="str">
        <f ca="1">IF(AND($B434&gt;0,I$7&gt;0),INDEX(Výskyt[#Data],MATCH($B434,Výskyt[kód-P]),I$7),"")</f>
        <v/>
      </c>
      <c r="J434" s="46" t="str">
        <f ca="1">IF(AND($B434&gt;0,J$7&gt;0),INDEX(Výskyt[#Data],MATCH($B434,Výskyt[kód-P]),J$7),"")</f>
        <v/>
      </c>
      <c r="K434" s="46" t="str">
        <f ca="1">IF(AND($B434&gt;0,K$7&gt;0),INDEX(Výskyt[#Data],MATCH($B434,Výskyt[kód-P]),K$7),"")</f>
        <v/>
      </c>
      <c r="L434" s="46" t="str">
        <f ca="1">IF(AND($B434&gt;0,L$7&gt;0),INDEX(Výskyt[#Data],MATCH($B434,Výskyt[kód-P]),L$7),"")</f>
        <v/>
      </c>
      <c r="M434" s="46" t="str">
        <f ca="1">IF(AND($B434&gt;0,M$7&gt;0),INDEX(Výskyt[#Data],MATCH($B434,Výskyt[kód-P]),M$7),"")</f>
        <v/>
      </c>
      <c r="N434" s="46" t="str">
        <f ca="1">IF(AND($B434&gt;0,N$7&gt;0),INDEX(Výskyt[#Data],MATCH($B434,Výskyt[kód-P]),N$7),"")</f>
        <v/>
      </c>
      <c r="O434" s="46" t="str">
        <f ca="1">IF(AND($B434&gt;0,O$7&gt;0),INDEX(Výskyt[#Data],MATCH($B434,Výskyt[kód-P]),O$7),"")</f>
        <v/>
      </c>
      <c r="P434" s="46" t="str">
        <f ca="1">IF(AND($B434&gt;0,P$7&gt;0),INDEX(Výskyt[#Data],MATCH($B434,Výskyt[kód-P]),P$7),"")</f>
        <v/>
      </c>
      <c r="Q434" s="46" t="str">
        <f ca="1">IF(AND($B434&gt;0,Q$7&gt;0),INDEX(Výskyt[#Data],MATCH($B434,Výskyt[kód-P]),Q$7),"")</f>
        <v/>
      </c>
      <c r="R434" s="46" t="str">
        <f ca="1">IF(AND($B434&gt;0,R$7&gt;0),INDEX(Výskyt[#Data],MATCH($B434,Výskyt[kód-P]),R$7),"")</f>
        <v/>
      </c>
    </row>
    <row r="435" spans="1:18" x14ac:dyDescent="0.4">
      <c r="A435" s="51">
        <v>427</v>
      </c>
      <c r="B435" s="52" t="str">
        <f>IFERROR(INDEX(Výskyt[[poradie]:[kód-P]],MATCH(A435,Výskyt[poradie],0),2),"")</f>
        <v/>
      </c>
      <c r="C435" s="52" t="str">
        <f>IFERROR(INDEX(Cenník[[Kód]:[Názov]],MATCH($B435,Cenník[Kód]),2),"")</f>
        <v/>
      </c>
      <c r="D435" s="46" t="str">
        <f t="shared" ca="1" si="22"/>
        <v/>
      </c>
      <c r="E435" s="53" t="str">
        <f>IFERROR(INDEX(Cenník[[KódN]:[JC]],MATCH($B435,Cenník[KódN]),2),"")</f>
        <v/>
      </c>
      <c r="F435" s="54" t="str">
        <f t="shared" ca="1" si="23"/>
        <v/>
      </c>
      <c r="G435" s="41"/>
      <c r="H435" s="58" t="str">
        <f t="shared" si="24"/>
        <v/>
      </c>
      <c r="I435" s="46" t="str">
        <f ca="1">IF(AND($B435&gt;0,I$7&gt;0),INDEX(Výskyt[#Data],MATCH($B435,Výskyt[kód-P]),I$7),"")</f>
        <v/>
      </c>
      <c r="J435" s="46" t="str">
        <f ca="1">IF(AND($B435&gt;0,J$7&gt;0),INDEX(Výskyt[#Data],MATCH($B435,Výskyt[kód-P]),J$7),"")</f>
        <v/>
      </c>
      <c r="K435" s="46" t="str">
        <f ca="1">IF(AND($B435&gt;0,K$7&gt;0),INDEX(Výskyt[#Data],MATCH($B435,Výskyt[kód-P]),K$7),"")</f>
        <v/>
      </c>
      <c r="L435" s="46" t="str">
        <f ca="1">IF(AND($B435&gt;0,L$7&gt;0),INDEX(Výskyt[#Data],MATCH($B435,Výskyt[kód-P]),L$7),"")</f>
        <v/>
      </c>
      <c r="M435" s="46" t="str">
        <f ca="1">IF(AND($B435&gt;0,M$7&gt;0),INDEX(Výskyt[#Data],MATCH($B435,Výskyt[kód-P]),M$7),"")</f>
        <v/>
      </c>
      <c r="N435" s="46" t="str">
        <f ca="1">IF(AND($B435&gt;0,N$7&gt;0),INDEX(Výskyt[#Data],MATCH($B435,Výskyt[kód-P]),N$7),"")</f>
        <v/>
      </c>
      <c r="O435" s="46" t="str">
        <f ca="1">IF(AND($B435&gt;0,O$7&gt;0),INDEX(Výskyt[#Data],MATCH($B435,Výskyt[kód-P]),O$7),"")</f>
        <v/>
      </c>
      <c r="P435" s="46" t="str">
        <f ca="1">IF(AND($B435&gt;0,P$7&gt;0),INDEX(Výskyt[#Data],MATCH($B435,Výskyt[kód-P]),P$7),"")</f>
        <v/>
      </c>
      <c r="Q435" s="46" t="str">
        <f ca="1">IF(AND($B435&gt;0,Q$7&gt;0),INDEX(Výskyt[#Data],MATCH($B435,Výskyt[kód-P]),Q$7),"")</f>
        <v/>
      </c>
      <c r="R435" s="46" t="str">
        <f ca="1">IF(AND($B435&gt;0,R$7&gt;0),INDEX(Výskyt[#Data],MATCH($B435,Výskyt[kód-P]),R$7),"")</f>
        <v/>
      </c>
    </row>
    <row r="436" spans="1:18" x14ac:dyDescent="0.4">
      <c r="A436" s="51">
        <v>428</v>
      </c>
      <c r="B436" s="52" t="str">
        <f>IFERROR(INDEX(Výskyt[[poradie]:[kód-P]],MATCH(A436,Výskyt[poradie],0),2),"")</f>
        <v/>
      </c>
      <c r="C436" s="52" t="str">
        <f>IFERROR(INDEX(Cenník[[Kód]:[Názov]],MATCH($B436,Cenník[Kód]),2),"")</f>
        <v/>
      </c>
      <c r="D436" s="46" t="str">
        <f t="shared" ca="1" si="22"/>
        <v/>
      </c>
      <c r="E436" s="53" t="str">
        <f>IFERROR(INDEX(Cenník[[KódN]:[JC]],MATCH($B436,Cenník[KódN]),2),"")</f>
        <v/>
      </c>
      <c r="F436" s="54" t="str">
        <f t="shared" ca="1" si="23"/>
        <v/>
      </c>
      <c r="G436" s="41"/>
      <c r="H436" s="58" t="str">
        <f t="shared" si="24"/>
        <v/>
      </c>
      <c r="I436" s="46" t="str">
        <f ca="1">IF(AND($B436&gt;0,I$7&gt;0),INDEX(Výskyt[#Data],MATCH($B436,Výskyt[kód-P]),I$7),"")</f>
        <v/>
      </c>
      <c r="J436" s="46" t="str">
        <f ca="1">IF(AND($B436&gt;0,J$7&gt;0),INDEX(Výskyt[#Data],MATCH($B436,Výskyt[kód-P]),J$7),"")</f>
        <v/>
      </c>
      <c r="K436" s="46" t="str">
        <f ca="1">IF(AND($B436&gt;0,K$7&gt;0),INDEX(Výskyt[#Data],MATCH($B436,Výskyt[kód-P]),K$7),"")</f>
        <v/>
      </c>
      <c r="L436" s="46" t="str">
        <f ca="1">IF(AND($B436&gt;0,L$7&gt;0),INDEX(Výskyt[#Data],MATCH($B436,Výskyt[kód-P]),L$7),"")</f>
        <v/>
      </c>
      <c r="M436" s="46" t="str">
        <f ca="1">IF(AND($B436&gt;0,M$7&gt;0),INDEX(Výskyt[#Data],MATCH($B436,Výskyt[kód-P]),M$7),"")</f>
        <v/>
      </c>
      <c r="N436" s="46" t="str">
        <f ca="1">IF(AND($B436&gt;0,N$7&gt;0),INDEX(Výskyt[#Data],MATCH($B436,Výskyt[kód-P]),N$7),"")</f>
        <v/>
      </c>
      <c r="O436" s="46" t="str">
        <f ca="1">IF(AND($B436&gt;0,O$7&gt;0),INDEX(Výskyt[#Data],MATCH($B436,Výskyt[kód-P]),O$7),"")</f>
        <v/>
      </c>
      <c r="P436" s="46" t="str">
        <f ca="1">IF(AND($B436&gt;0,P$7&gt;0),INDEX(Výskyt[#Data],MATCH($B436,Výskyt[kód-P]),P$7),"")</f>
        <v/>
      </c>
      <c r="Q436" s="46" t="str">
        <f ca="1">IF(AND($B436&gt;0,Q$7&gt;0),INDEX(Výskyt[#Data],MATCH($B436,Výskyt[kód-P]),Q$7),"")</f>
        <v/>
      </c>
      <c r="R436" s="46" t="str">
        <f ca="1">IF(AND($B436&gt;0,R$7&gt;0),INDEX(Výskyt[#Data],MATCH($B436,Výskyt[kód-P]),R$7),"")</f>
        <v/>
      </c>
    </row>
    <row r="437" spans="1:18" x14ac:dyDescent="0.4">
      <c r="A437" s="51">
        <v>429</v>
      </c>
      <c r="B437" s="52" t="str">
        <f>IFERROR(INDEX(Výskyt[[poradie]:[kód-P]],MATCH(A437,Výskyt[poradie],0),2),"")</f>
        <v/>
      </c>
      <c r="C437" s="52" t="str">
        <f>IFERROR(INDEX(Cenník[[Kód]:[Názov]],MATCH($B437,Cenník[Kód]),2),"")</f>
        <v/>
      </c>
      <c r="D437" s="46" t="str">
        <f t="shared" ca="1" si="22"/>
        <v/>
      </c>
      <c r="E437" s="53" t="str">
        <f>IFERROR(INDEX(Cenník[[KódN]:[JC]],MATCH($B437,Cenník[KódN]),2),"")</f>
        <v/>
      </c>
      <c r="F437" s="54" t="str">
        <f t="shared" ca="1" si="23"/>
        <v/>
      </c>
      <c r="G437" s="41"/>
      <c r="H437" s="58" t="str">
        <f t="shared" si="24"/>
        <v/>
      </c>
      <c r="I437" s="46" t="str">
        <f ca="1">IF(AND($B437&gt;0,I$7&gt;0),INDEX(Výskyt[#Data],MATCH($B437,Výskyt[kód-P]),I$7),"")</f>
        <v/>
      </c>
      <c r="J437" s="46" t="str">
        <f ca="1">IF(AND($B437&gt;0,J$7&gt;0),INDEX(Výskyt[#Data],MATCH($B437,Výskyt[kód-P]),J$7),"")</f>
        <v/>
      </c>
      <c r="K437" s="46" t="str">
        <f ca="1">IF(AND($B437&gt;0,K$7&gt;0),INDEX(Výskyt[#Data],MATCH($B437,Výskyt[kód-P]),K$7),"")</f>
        <v/>
      </c>
      <c r="L437" s="46" t="str">
        <f ca="1">IF(AND($B437&gt;0,L$7&gt;0),INDEX(Výskyt[#Data],MATCH($B437,Výskyt[kód-P]),L$7),"")</f>
        <v/>
      </c>
      <c r="M437" s="46" t="str">
        <f ca="1">IF(AND($B437&gt;0,M$7&gt;0),INDEX(Výskyt[#Data],MATCH($B437,Výskyt[kód-P]),M$7),"")</f>
        <v/>
      </c>
      <c r="N437" s="46" t="str">
        <f ca="1">IF(AND($B437&gt;0,N$7&gt;0),INDEX(Výskyt[#Data],MATCH($B437,Výskyt[kód-P]),N$7),"")</f>
        <v/>
      </c>
      <c r="O437" s="46" t="str">
        <f ca="1">IF(AND($B437&gt;0,O$7&gt;0),INDEX(Výskyt[#Data],MATCH($B437,Výskyt[kód-P]),O$7),"")</f>
        <v/>
      </c>
      <c r="P437" s="46" t="str">
        <f ca="1">IF(AND($B437&gt;0,P$7&gt;0),INDEX(Výskyt[#Data],MATCH($B437,Výskyt[kód-P]),P$7),"")</f>
        <v/>
      </c>
      <c r="Q437" s="46" t="str">
        <f ca="1">IF(AND($B437&gt;0,Q$7&gt;0),INDEX(Výskyt[#Data],MATCH($B437,Výskyt[kód-P]),Q$7),"")</f>
        <v/>
      </c>
      <c r="R437" s="46" t="str">
        <f ca="1">IF(AND($B437&gt;0,R$7&gt;0),INDEX(Výskyt[#Data],MATCH($B437,Výskyt[kód-P]),R$7),"")</f>
        <v/>
      </c>
    </row>
    <row r="438" spans="1:18" x14ac:dyDescent="0.4">
      <c r="A438" s="51">
        <v>430</v>
      </c>
      <c r="B438" s="52" t="str">
        <f>IFERROR(INDEX(Výskyt[[poradie]:[kód-P]],MATCH(A438,Výskyt[poradie],0),2),"")</f>
        <v/>
      </c>
      <c r="C438" s="52" t="str">
        <f>IFERROR(INDEX(Cenník[[Kód]:[Názov]],MATCH($B438,Cenník[Kód]),2),"")</f>
        <v/>
      </c>
      <c r="D438" s="46" t="str">
        <f t="shared" ca="1" si="22"/>
        <v/>
      </c>
      <c r="E438" s="53" t="str">
        <f>IFERROR(INDEX(Cenník[[KódN]:[JC]],MATCH($B438,Cenník[KódN]),2),"")</f>
        <v/>
      </c>
      <c r="F438" s="54" t="str">
        <f t="shared" ca="1" si="23"/>
        <v/>
      </c>
      <c r="G438" s="41"/>
      <c r="H438" s="58" t="str">
        <f t="shared" si="24"/>
        <v/>
      </c>
      <c r="I438" s="46" t="str">
        <f ca="1">IF(AND($B438&gt;0,I$7&gt;0),INDEX(Výskyt[#Data],MATCH($B438,Výskyt[kód-P]),I$7),"")</f>
        <v/>
      </c>
      <c r="J438" s="46" t="str">
        <f ca="1">IF(AND($B438&gt;0,J$7&gt;0),INDEX(Výskyt[#Data],MATCH($B438,Výskyt[kód-P]),J$7),"")</f>
        <v/>
      </c>
      <c r="K438" s="46" t="str">
        <f ca="1">IF(AND($B438&gt;0,K$7&gt;0),INDEX(Výskyt[#Data],MATCH($B438,Výskyt[kód-P]),K$7),"")</f>
        <v/>
      </c>
      <c r="L438" s="46" t="str">
        <f ca="1">IF(AND($B438&gt;0,L$7&gt;0),INDEX(Výskyt[#Data],MATCH($B438,Výskyt[kód-P]),L$7),"")</f>
        <v/>
      </c>
      <c r="M438" s="46" t="str">
        <f ca="1">IF(AND($B438&gt;0,M$7&gt;0),INDEX(Výskyt[#Data],MATCH($B438,Výskyt[kód-P]),M$7),"")</f>
        <v/>
      </c>
      <c r="N438" s="46" t="str">
        <f ca="1">IF(AND($B438&gt;0,N$7&gt;0),INDEX(Výskyt[#Data],MATCH($B438,Výskyt[kód-P]),N$7),"")</f>
        <v/>
      </c>
      <c r="O438" s="46" t="str">
        <f ca="1">IF(AND($B438&gt;0,O$7&gt;0),INDEX(Výskyt[#Data],MATCH($B438,Výskyt[kód-P]),O$7),"")</f>
        <v/>
      </c>
      <c r="P438" s="46" t="str">
        <f ca="1">IF(AND($B438&gt;0,P$7&gt;0),INDEX(Výskyt[#Data],MATCH($B438,Výskyt[kód-P]),P$7),"")</f>
        <v/>
      </c>
      <c r="Q438" s="46" t="str">
        <f ca="1">IF(AND($B438&gt;0,Q$7&gt;0),INDEX(Výskyt[#Data],MATCH($B438,Výskyt[kód-P]),Q$7),"")</f>
        <v/>
      </c>
      <c r="R438" s="46" t="str">
        <f ca="1">IF(AND($B438&gt;0,R$7&gt;0),INDEX(Výskyt[#Data],MATCH($B438,Výskyt[kód-P]),R$7),"")</f>
        <v/>
      </c>
    </row>
    <row r="439" spans="1:18" x14ac:dyDescent="0.4">
      <c r="A439" s="51">
        <v>431</v>
      </c>
      <c r="B439" s="52" t="str">
        <f>IFERROR(INDEX(Výskyt[[poradie]:[kód-P]],MATCH(A439,Výskyt[poradie],0),2),"")</f>
        <v/>
      </c>
      <c r="C439" s="52" t="str">
        <f>IFERROR(INDEX(Cenník[[Kód]:[Názov]],MATCH($B439,Cenník[Kód]),2),"")</f>
        <v/>
      </c>
      <c r="D439" s="46" t="str">
        <f t="shared" ca="1" si="22"/>
        <v/>
      </c>
      <c r="E439" s="53" t="str">
        <f>IFERROR(INDEX(Cenník[[KódN]:[JC]],MATCH($B439,Cenník[KódN]),2),"")</f>
        <v/>
      </c>
      <c r="F439" s="54" t="str">
        <f t="shared" ca="1" si="23"/>
        <v/>
      </c>
      <c r="G439" s="41"/>
      <c r="H439" s="58" t="str">
        <f t="shared" si="24"/>
        <v/>
      </c>
      <c r="I439" s="46" t="str">
        <f ca="1">IF(AND($B439&gt;0,I$7&gt;0),INDEX(Výskyt[#Data],MATCH($B439,Výskyt[kód-P]),I$7),"")</f>
        <v/>
      </c>
      <c r="J439" s="46" t="str">
        <f ca="1">IF(AND($B439&gt;0,J$7&gt;0),INDEX(Výskyt[#Data],MATCH($B439,Výskyt[kód-P]),J$7),"")</f>
        <v/>
      </c>
      <c r="K439" s="46" t="str">
        <f ca="1">IF(AND($B439&gt;0,K$7&gt;0),INDEX(Výskyt[#Data],MATCH($B439,Výskyt[kód-P]),K$7),"")</f>
        <v/>
      </c>
      <c r="L439" s="46" t="str">
        <f ca="1">IF(AND($B439&gt;0,L$7&gt;0),INDEX(Výskyt[#Data],MATCH($B439,Výskyt[kód-P]),L$7),"")</f>
        <v/>
      </c>
      <c r="M439" s="46" t="str">
        <f ca="1">IF(AND($B439&gt;0,M$7&gt;0),INDEX(Výskyt[#Data],MATCH($B439,Výskyt[kód-P]),M$7),"")</f>
        <v/>
      </c>
      <c r="N439" s="46" t="str">
        <f ca="1">IF(AND($B439&gt;0,N$7&gt;0),INDEX(Výskyt[#Data],MATCH($B439,Výskyt[kód-P]),N$7),"")</f>
        <v/>
      </c>
      <c r="O439" s="46" t="str">
        <f ca="1">IF(AND($B439&gt;0,O$7&gt;0),INDEX(Výskyt[#Data],MATCH($B439,Výskyt[kód-P]),O$7),"")</f>
        <v/>
      </c>
      <c r="P439" s="46" t="str">
        <f ca="1">IF(AND($B439&gt;0,P$7&gt;0),INDEX(Výskyt[#Data],MATCH($B439,Výskyt[kód-P]),P$7),"")</f>
        <v/>
      </c>
      <c r="Q439" s="46" t="str">
        <f ca="1">IF(AND($B439&gt;0,Q$7&gt;0),INDEX(Výskyt[#Data],MATCH($B439,Výskyt[kód-P]),Q$7),"")</f>
        <v/>
      </c>
      <c r="R439" s="46" t="str">
        <f ca="1">IF(AND($B439&gt;0,R$7&gt;0),INDEX(Výskyt[#Data],MATCH($B439,Výskyt[kód-P]),R$7),"")</f>
        <v/>
      </c>
    </row>
    <row r="440" spans="1:18" x14ac:dyDescent="0.4">
      <c r="A440" s="51">
        <v>432</v>
      </c>
      <c r="B440" s="52" t="str">
        <f>IFERROR(INDEX(Výskyt[[poradie]:[kód-P]],MATCH(A440,Výskyt[poradie],0),2),"")</f>
        <v/>
      </c>
      <c r="C440" s="52" t="str">
        <f>IFERROR(INDEX(Cenník[[Kód]:[Názov]],MATCH($B440,Cenník[Kód]),2),"")</f>
        <v/>
      </c>
      <c r="D440" s="46" t="str">
        <f t="shared" ca="1" si="22"/>
        <v/>
      </c>
      <c r="E440" s="53" t="str">
        <f>IFERROR(INDEX(Cenník[[KódN]:[JC]],MATCH($B440,Cenník[KódN]),2),"")</f>
        <v/>
      </c>
      <c r="F440" s="54" t="str">
        <f t="shared" ca="1" si="23"/>
        <v/>
      </c>
      <c r="G440" s="41"/>
      <c r="H440" s="58" t="str">
        <f t="shared" si="24"/>
        <v/>
      </c>
      <c r="I440" s="46" t="str">
        <f ca="1">IF(AND($B440&gt;0,I$7&gt;0),INDEX(Výskyt[#Data],MATCH($B440,Výskyt[kód-P]),I$7),"")</f>
        <v/>
      </c>
      <c r="J440" s="46" t="str">
        <f ca="1">IF(AND($B440&gt;0,J$7&gt;0),INDEX(Výskyt[#Data],MATCH($B440,Výskyt[kód-P]),J$7),"")</f>
        <v/>
      </c>
      <c r="K440" s="46" t="str">
        <f ca="1">IF(AND($B440&gt;0,K$7&gt;0),INDEX(Výskyt[#Data],MATCH($B440,Výskyt[kód-P]),K$7),"")</f>
        <v/>
      </c>
      <c r="L440" s="46" t="str">
        <f ca="1">IF(AND($B440&gt;0,L$7&gt;0),INDEX(Výskyt[#Data],MATCH($B440,Výskyt[kód-P]),L$7),"")</f>
        <v/>
      </c>
      <c r="M440" s="46" t="str">
        <f ca="1">IF(AND($B440&gt;0,M$7&gt;0),INDEX(Výskyt[#Data],MATCH($B440,Výskyt[kód-P]),M$7),"")</f>
        <v/>
      </c>
      <c r="N440" s="46" t="str">
        <f ca="1">IF(AND($B440&gt;0,N$7&gt;0),INDEX(Výskyt[#Data],MATCH($B440,Výskyt[kód-P]),N$7),"")</f>
        <v/>
      </c>
      <c r="O440" s="46" t="str">
        <f ca="1">IF(AND($B440&gt;0,O$7&gt;0),INDEX(Výskyt[#Data],MATCH($B440,Výskyt[kód-P]),O$7),"")</f>
        <v/>
      </c>
      <c r="P440" s="46" t="str">
        <f ca="1">IF(AND($B440&gt;0,P$7&gt;0),INDEX(Výskyt[#Data],MATCH($B440,Výskyt[kód-P]),P$7),"")</f>
        <v/>
      </c>
      <c r="Q440" s="46" t="str">
        <f ca="1">IF(AND($B440&gt;0,Q$7&gt;0),INDEX(Výskyt[#Data],MATCH($B440,Výskyt[kód-P]),Q$7),"")</f>
        <v/>
      </c>
      <c r="R440" s="46" t="str">
        <f ca="1">IF(AND($B440&gt;0,R$7&gt;0),INDEX(Výskyt[#Data],MATCH($B440,Výskyt[kód-P]),R$7),"")</f>
        <v/>
      </c>
    </row>
    <row r="441" spans="1:18" x14ac:dyDescent="0.4">
      <c r="A441" s="51">
        <v>433</v>
      </c>
      <c r="B441" s="52" t="str">
        <f>IFERROR(INDEX(Výskyt[[poradie]:[kód-P]],MATCH(A441,Výskyt[poradie],0),2),"")</f>
        <v/>
      </c>
      <c r="C441" s="52" t="str">
        <f>IFERROR(INDEX(Cenník[[Kód]:[Názov]],MATCH($B441,Cenník[Kód]),2),"")</f>
        <v/>
      </c>
      <c r="D441" s="46" t="str">
        <f t="shared" ca="1" si="22"/>
        <v/>
      </c>
      <c r="E441" s="53" t="str">
        <f>IFERROR(INDEX(Cenník[[KódN]:[JC]],MATCH($B441,Cenník[KódN]),2),"")</f>
        <v/>
      </c>
      <c r="F441" s="54" t="str">
        <f t="shared" ca="1" si="23"/>
        <v/>
      </c>
      <c r="G441" s="41"/>
      <c r="H441" s="58" t="str">
        <f t="shared" si="24"/>
        <v/>
      </c>
      <c r="I441" s="46" t="str">
        <f ca="1">IF(AND($B441&gt;0,I$7&gt;0),INDEX(Výskyt[#Data],MATCH($B441,Výskyt[kód-P]),I$7),"")</f>
        <v/>
      </c>
      <c r="J441" s="46" t="str">
        <f ca="1">IF(AND($B441&gt;0,J$7&gt;0),INDEX(Výskyt[#Data],MATCH($B441,Výskyt[kód-P]),J$7),"")</f>
        <v/>
      </c>
      <c r="K441" s="46" t="str">
        <f ca="1">IF(AND($B441&gt;0,K$7&gt;0),INDEX(Výskyt[#Data],MATCH($B441,Výskyt[kód-P]),K$7),"")</f>
        <v/>
      </c>
      <c r="L441" s="46" t="str">
        <f ca="1">IF(AND($B441&gt;0,L$7&gt;0),INDEX(Výskyt[#Data],MATCH($B441,Výskyt[kód-P]),L$7),"")</f>
        <v/>
      </c>
      <c r="M441" s="46" t="str">
        <f ca="1">IF(AND($B441&gt;0,M$7&gt;0),INDEX(Výskyt[#Data],MATCH($B441,Výskyt[kód-P]),M$7),"")</f>
        <v/>
      </c>
      <c r="N441" s="46" t="str">
        <f ca="1">IF(AND($B441&gt;0,N$7&gt;0),INDEX(Výskyt[#Data],MATCH($B441,Výskyt[kód-P]),N$7),"")</f>
        <v/>
      </c>
      <c r="O441" s="46" t="str">
        <f ca="1">IF(AND($B441&gt;0,O$7&gt;0),INDEX(Výskyt[#Data],MATCH($B441,Výskyt[kód-P]),O$7),"")</f>
        <v/>
      </c>
      <c r="P441" s="46" t="str">
        <f ca="1">IF(AND($B441&gt;0,P$7&gt;0),INDEX(Výskyt[#Data],MATCH($B441,Výskyt[kód-P]),P$7),"")</f>
        <v/>
      </c>
      <c r="Q441" s="46" t="str">
        <f ca="1">IF(AND($B441&gt;0,Q$7&gt;0),INDEX(Výskyt[#Data],MATCH($B441,Výskyt[kód-P]),Q$7),"")</f>
        <v/>
      </c>
      <c r="R441" s="46" t="str">
        <f ca="1">IF(AND($B441&gt;0,R$7&gt;0),INDEX(Výskyt[#Data],MATCH($B441,Výskyt[kód-P]),R$7),"")</f>
        <v/>
      </c>
    </row>
    <row r="442" spans="1:18" x14ac:dyDescent="0.4">
      <c r="A442" s="51">
        <v>434</v>
      </c>
      <c r="B442" s="52" t="str">
        <f>IFERROR(INDEX(Výskyt[[poradie]:[kód-P]],MATCH(A442,Výskyt[poradie],0),2),"")</f>
        <v/>
      </c>
      <c r="C442" s="52" t="str">
        <f>IFERROR(INDEX(Cenník[[Kód]:[Názov]],MATCH($B442,Cenník[Kód]),2),"")</f>
        <v/>
      </c>
      <c r="D442" s="46" t="str">
        <f t="shared" ca="1" si="22"/>
        <v/>
      </c>
      <c r="E442" s="53" t="str">
        <f>IFERROR(INDEX(Cenník[[KódN]:[JC]],MATCH($B442,Cenník[KódN]),2),"")</f>
        <v/>
      </c>
      <c r="F442" s="54" t="str">
        <f t="shared" ca="1" si="23"/>
        <v/>
      </c>
      <c r="G442" s="41"/>
      <c r="H442" s="58" t="str">
        <f t="shared" si="24"/>
        <v/>
      </c>
      <c r="I442" s="46" t="str">
        <f ca="1">IF(AND($B442&gt;0,I$7&gt;0),INDEX(Výskyt[#Data],MATCH($B442,Výskyt[kód-P]),I$7),"")</f>
        <v/>
      </c>
      <c r="J442" s="46" t="str">
        <f ca="1">IF(AND($B442&gt;0,J$7&gt;0),INDEX(Výskyt[#Data],MATCH($B442,Výskyt[kód-P]),J$7),"")</f>
        <v/>
      </c>
      <c r="K442" s="46" t="str">
        <f ca="1">IF(AND($B442&gt;0,K$7&gt;0),INDEX(Výskyt[#Data],MATCH($B442,Výskyt[kód-P]),K$7),"")</f>
        <v/>
      </c>
      <c r="L442" s="46" t="str">
        <f ca="1">IF(AND($B442&gt;0,L$7&gt;0),INDEX(Výskyt[#Data],MATCH($B442,Výskyt[kód-P]),L$7),"")</f>
        <v/>
      </c>
      <c r="M442" s="46" t="str">
        <f ca="1">IF(AND($B442&gt;0,M$7&gt;0),INDEX(Výskyt[#Data],MATCH($B442,Výskyt[kód-P]),M$7),"")</f>
        <v/>
      </c>
      <c r="N442" s="46" t="str">
        <f ca="1">IF(AND($B442&gt;0,N$7&gt;0),INDEX(Výskyt[#Data],MATCH($B442,Výskyt[kód-P]),N$7),"")</f>
        <v/>
      </c>
      <c r="O442" s="46" t="str">
        <f ca="1">IF(AND($B442&gt;0,O$7&gt;0),INDEX(Výskyt[#Data],MATCH($B442,Výskyt[kód-P]),O$7),"")</f>
        <v/>
      </c>
      <c r="P442" s="46" t="str">
        <f ca="1">IF(AND($B442&gt;0,P$7&gt;0),INDEX(Výskyt[#Data],MATCH($B442,Výskyt[kód-P]),P$7),"")</f>
        <v/>
      </c>
      <c r="Q442" s="46" t="str">
        <f ca="1">IF(AND($B442&gt;0,Q$7&gt;0),INDEX(Výskyt[#Data],MATCH($B442,Výskyt[kód-P]),Q$7),"")</f>
        <v/>
      </c>
      <c r="R442" s="46" t="str">
        <f ca="1">IF(AND($B442&gt;0,R$7&gt;0),INDEX(Výskyt[#Data],MATCH($B442,Výskyt[kód-P]),R$7),"")</f>
        <v/>
      </c>
    </row>
    <row r="443" spans="1:18" x14ac:dyDescent="0.4">
      <c r="A443" s="51">
        <v>435</v>
      </c>
      <c r="B443" s="52" t="str">
        <f>IFERROR(INDEX(Výskyt[[poradie]:[kód-P]],MATCH(A443,Výskyt[poradie],0),2),"")</f>
        <v/>
      </c>
      <c r="C443" s="52" t="str">
        <f>IFERROR(INDEX(Cenník[[Kód]:[Názov]],MATCH($B443,Cenník[Kód]),2),"")</f>
        <v/>
      </c>
      <c r="D443" s="46" t="str">
        <f t="shared" ca="1" si="22"/>
        <v/>
      </c>
      <c r="E443" s="53" t="str">
        <f>IFERROR(INDEX(Cenník[[KódN]:[JC]],MATCH($B443,Cenník[KódN]),2),"")</f>
        <v/>
      </c>
      <c r="F443" s="54" t="str">
        <f t="shared" ca="1" si="23"/>
        <v/>
      </c>
      <c r="G443" s="41"/>
      <c r="H443" s="58" t="str">
        <f t="shared" si="24"/>
        <v/>
      </c>
      <c r="I443" s="46" t="str">
        <f ca="1">IF(AND($B443&gt;0,I$7&gt;0),INDEX(Výskyt[#Data],MATCH($B443,Výskyt[kód-P]),I$7),"")</f>
        <v/>
      </c>
      <c r="J443" s="46" t="str">
        <f ca="1">IF(AND($B443&gt;0,J$7&gt;0),INDEX(Výskyt[#Data],MATCH($B443,Výskyt[kód-P]),J$7),"")</f>
        <v/>
      </c>
      <c r="K443" s="46" t="str">
        <f ca="1">IF(AND($B443&gt;0,K$7&gt;0),INDEX(Výskyt[#Data],MATCH($B443,Výskyt[kód-P]),K$7),"")</f>
        <v/>
      </c>
      <c r="L443" s="46" t="str">
        <f ca="1">IF(AND($B443&gt;0,L$7&gt;0),INDEX(Výskyt[#Data],MATCH($B443,Výskyt[kód-P]),L$7),"")</f>
        <v/>
      </c>
      <c r="M443" s="46" t="str">
        <f ca="1">IF(AND($B443&gt;0,M$7&gt;0),INDEX(Výskyt[#Data],MATCH($B443,Výskyt[kód-P]),M$7),"")</f>
        <v/>
      </c>
      <c r="N443" s="46" t="str">
        <f ca="1">IF(AND($B443&gt;0,N$7&gt;0),INDEX(Výskyt[#Data],MATCH($B443,Výskyt[kód-P]),N$7),"")</f>
        <v/>
      </c>
      <c r="O443" s="46" t="str">
        <f ca="1">IF(AND($B443&gt;0,O$7&gt;0),INDEX(Výskyt[#Data],MATCH($B443,Výskyt[kód-P]),O$7),"")</f>
        <v/>
      </c>
      <c r="P443" s="46" t="str">
        <f ca="1">IF(AND($B443&gt;0,P$7&gt;0),INDEX(Výskyt[#Data],MATCH($B443,Výskyt[kód-P]),P$7),"")</f>
        <v/>
      </c>
      <c r="Q443" s="46" t="str">
        <f ca="1">IF(AND($B443&gt;0,Q$7&gt;0),INDEX(Výskyt[#Data],MATCH($B443,Výskyt[kód-P]),Q$7),"")</f>
        <v/>
      </c>
      <c r="R443" s="46" t="str">
        <f ca="1">IF(AND($B443&gt;0,R$7&gt;0),INDEX(Výskyt[#Data],MATCH($B443,Výskyt[kód-P]),R$7),"")</f>
        <v/>
      </c>
    </row>
    <row r="444" spans="1:18" x14ac:dyDescent="0.4">
      <c r="A444" s="51">
        <v>436</v>
      </c>
      <c r="B444" s="52" t="str">
        <f>IFERROR(INDEX(Výskyt[[poradie]:[kód-P]],MATCH(A444,Výskyt[poradie],0),2),"")</f>
        <v/>
      </c>
      <c r="C444" s="52" t="str">
        <f>IFERROR(INDEX(Cenník[[Kód]:[Názov]],MATCH($B444,Cenník[Kód]),2),"")</f>
        <v/>
      </c>
      <c r="D444" s="46" t="str">
        <f t="shared" ca="1" si="22"/>
        <v/>
      </c>
      <c r="E444" s="53" t="str">
        <f>IFERROR(INDEX(Cenník[[KódN]:[JC]],MATCH($B444,Cenník[KódN]),2),"")</f>
        <v/>
      </c>
      <c r="F444" s="54" t="str">
        <f t="shared" ca="1" si="23"/>
        <v/>
      </c>
      <c r="G444" s="41"/>
      <c r="H444" s="58" t="str">
        <f t="shared" si="24"/>
        <v/>
      </c>
      <c r="I444" s="46" t="str">
        <f ca="1">IF(AND($B444&gt;0,I$7&gt;0),INDEX(Výskyt[#Data],MATCH($B444,Výskyt[kód-P]),I$7),"")</f>
        <v/>
      </c>
      <c r="J444" s="46" t="str">
        <f ca="1">IF(AND($B444&gt;0,J$7&gt;0),INDEX(Výskyt[#Data],MATCH($B444,Výskyt[kód-P]),J$7),"")</f>
        <v/>
      </c>
      <c r="K444" s="46" t="str">
        <f ca="1">IF(AND($B444&gt;0,K$7&gt;0),INDEX(Výskyt[#Data],MATCH($B444,Výskyt[kód-P]),K$7),"")</f>
        <v/>
      </c>
      <c r="L444" s="46" t="str">
        <f ca="1">IF(AND($B444&gt;0,L$7&gt;0),INDEX(Výskyt[#Data],MATCH($B444,Výskyt[kód-P]),L$7),"")</f>
        <v/>
      </c>
      <c r="M444" s="46" t="str">
        <f ca="1">IF(AND($B444&gt;0,M$7&gt;0),INDEX(Výskyt[#Data],MATCH($B444,Výskyt[kód-P]),M$7),"")</f>
        <v/>
      </c>
      <c r="N444" s="46" t="str">
        <f ca="1">IF(AND($B444&gt;0,N$7&gt;0),INDEX(Výskyt[#Data],MATCH($B444,Výskyt[kód-P]),N$7),"")</f>
        <v/>
      </c>
      <c r="O444" s="46" t="str">
        <f ca="1">IF(AND($B444&gt;0,O$7&gt;0),INDEX(Výskyt[#Data],MATCH($B444,Výskyt[kód-P]),O$7),"")</f>
        <v/>
      </c>
      <c r="P444" s="46" t="str">
        <f ca="1">IF(AND($B444&gt;0,P$7&gt;0),INDEX(Výskyt[#Data],MATCH($B444,Výskyt[kód-P]),P$7),"")</f>
        <v/>
      </c>
      <c r="Q444" s="46" t="str">
        <f ca="1">IF(AND($B444&gt;0,Q$7&gt;0),INDEX(Výskyt[#Data],MATCH($B444,Výskyt[kód-P]),Q$7),"")</f>
        <v/>
      </c>
      <c r="R444" s="46" t="str">
        <f ca="1">IF(AND($B444&gt;0,R$7&gt;0),INDEX(Výskyt[#Data],MATCH($B444,Výskyt[kód-P]),R$7),"")</f>
        <v/>
      </c>
    </row>
    <row r="445" spans="1:18" x14ac:dyDescent="0.4">
      <c r="A445" s="51">
        <v>437</v>
      </c>
      <c r="B445" s="52" t="str">
        <f>IFERROR(INDEX(Výskyt[[poradie]:[kód-P]],MATCH(A445,Výskyt[poradie],0),2),"")</f>
        <v/>
      </c>
      <c r="C445" s="52" t="str">
        <f>IFERROR(INDEX(Cenník[[Kód]:[Názov]],MATCH($B445,Cenník[Kód]),2),"")</f>
        <v/>
      </c>
      <c r="D445" s="46" t="str">
        <f t="shared" ca="1" si="22"/>
        <v/>
      </c>
      <c r="E445" s="53" t="str">
        <f>IFERROR(INDEX(Cenník[[KódN]:[JC]],MATCH($B445,Cenník[KódN]),2),"")</f>
        <v/>
      </c>
      <c r="F445" s="54" t="str">
        <f t="shared" ca="1" si="23"/>
        <v/>
      </c>
      <c r="G445" s="41"/>
      <c r="H445" s="58" t="str">
        <f t="shared" si="24"/>
        <v/>
      </c>
      <c r="I445" s="46" t="str">
        <f ca="1">IF(AND($B445&gt;0,I$7&gt;0),INDEX(Výskyt[#Data],MATCH($B445,Výskyt[kód-P]),I$7),"")</f>
        <v/>
      </c>
      <c r="J445" s="46" t="str">
        <f ca="1">IF(AND($B445&gt;0,J$7&gt;0),INDEX(Výskyt[#Data],MATCH($B445,Výskyt[kód-P]),J$7),"")</f>
        <v/>
      </c>
      <c r="K445" s="46" t="str">
        <f ca="1">IF(AND($B445&gt;0,K$7&gt;0),INDEX(Výskyt[#Data],MATCH($B445,Výskyt[kód-P]),K$7),"")</f>
        <v/>
      </c>
      <c r="L445" s="46" t="str">
        <f ca="1">IF(AND($B445&gt;0,L$7&gt;0),INDEX(Výskyt[#Data],MATCH($B445,Výskyt[kód-P]),L$7),"")</f>
        <v/>
      </c>
      <c r="M445" s="46" t="str">
        <f ca="1">IF(AND($B445&gt;0,M$7&gt;0),INDEX(Výskyt[#Data],MATCH($B445,Výskyt[kód-P]),M$7),"")</f>
        <v/>
      </c>
      <c r="N445" s="46" t="str">
        <f ca="1">IF(AND($B445&gt;0,N$7&gt;0),INDEX(Výskyt[#Data],MATCH($B445,Výskyt[kód-P]),N$7),"")</f>
        <v/>
      </c>
      <c r="O445" s="46" t="str">
        <f ca="1">IF(AND($B445&gt;0,O$7&gt;0),INDEX(Výskyt[#Data],MATCH($B445,Výskyt[kód-P]),O$7),"")</f>
        <v/>
      </c>
      <c r="P445" s="46" t="str">
        <f ca="1">IF(AND($B445&gt;0,P$7&gt;0),INDEX(Výskyt[#Data],MATCH($B445,Výskyt[kód-P]),P$7),"")</f>
        <v/>
      </c>
      <c r="Q445" s="46" t="str">
        <f ca="1">IF(AND($B445&gt;0,Q$7&gt;0),INDEX(Výskyt[#Data],MATCH($B445,Výskyt[kód-P]),Q$7),"")</f>
        <v/>
      </c>
      <c r="R445" s="46" t="str">
        <f ca="1">IF(AND($B445&gt;0,R$7&gt;0),INDEX(Výskyt[#Data],MATCH($B445,Výskyt[kód-P]),R$7),"")</f>
        <v/>
      </c>
    </row>
    <row r="446" spans="1:18" x14ac:dyDescent="0.4">
      <c r="A446" s="51">
        <v>438</v>
      </c>
      <c r="B446" s="52" t="str">
        <f>IFERROR(INDEX(Výskyt[[poradie]:[kód-P]],MATCH(A446,Výskyt[poradie],0),2),"")</f>
        <v/>
      </c>
      <c r="C446" s="52" t="str">
        <f>IFERROR(INDEX(Cenník[[Kód]:[Názov]],MATCH($B446,Cenník[Kód]),2),"")</f>
        <v/>
      </c>
      <c r="D446" s="46" t="str">
        <f t="shared" ca="1" si="22"/>
        <v/>
      </c>
      <c r="E446" s="53" t="str">
        <f>IFERROR(INDEX(Cenník[[KódN]:[JC]],MATCH($B446,Cenník[KódN]),2),"")</f>
        <v/>
      </c>
      <c r="F446" s="54" t="str">
        <f t="shared" ca="1" si="23"/>
        <v/>
      </c>
      <c r="G446" s="41"/>
      <c r="H446" s="58" t="str">
        <f t="shared" si="24"/>
        <v/>
      </c>
      <c r="I446" s="46" t="str">
        <f ca="1">IF(AND($B446&gt;0,I$7&gt;0),INDEX(Výskyt[#Data],MATCH($B446,Výskyt[kód-P]),I$7),"")</f>
        <v/>
      </c>
      <c r="J446" s="46" t="str">
        <f ca="1">IF(AND($B446&gt;0,J$7&gt;0),INDEX(Výskyt[#Data],MATCH($B446,Výskyt[kód-P]),J$7),"")</f>
        <v/>
      </c>
      <c r="K446" s="46" t="str">
        <f ca="1">IF(AND($B446&gt;0,K$7&gt;0),INDEX(Výskyt[#Data],MATCH($B446,Výskyt[kód-P]),K$7),"")</f>
        <v/>
      </c>
      <c r="L446" s="46" t="str">
        <f ca="1">IF(AND($B446&gt;0,L$7&gt;0),INDEX(Výskyt[#Data],MATCH($B446,Výskyt[kód-P]),L$7),"")</f>
        <v/>
      </c>
      <c r="M446" s="46" t="str">
        <f ca="1">IF(AND($B446&gt;0,M$7&gt;0),INDEX(Výskyt[#Data],MATCH($B446,Výskyt[kód-P]),M$7),"")</f>
        <v/>
      </c>
      <c r="N446" s="46" t="str">
        <f ca="1">IF(AND($B446&gt;0,N$7&gt;0),INDEX(Výskyt[#Data],MATCH($B446,Výskyt[kód-P]),N$7),"")</f>
        <v/>
      </c>
      <c r="O446" s="46" t="str">
        <f ca="1">IF(AND($B446&gt;0,O$7&gt;0),INDEX(Výskyt[#Data],MATCH($B446,Výskyt[kód-P]),O$7),"")</f>
        <v/>
      </c>
      <c r="P446" s="46" t="str">
        <f ca="1">IF(AND($B446&gt;0,P$7&gt;0),INDEX(Výskyt[#Data],MATCH($B446,Výskyt[kód-P]),P$7),"")</f>
        <v/>
      </c>
      <c r="Q446" s="46" t="str">
        <f ca="1">IF(AND($B446&gt;0,Q$7&gt;0),INDEX(Výskyt[#Data],MATCH($B446,Výskyt[kód-P]),Q$7),"")</f>
        <v/>
      </c>
      <c r="R446" s="46" t="str">
        <f ca="1">IF(AND($B446&gt;0,R$7&gt;0),INDEX(Výskyt[#Data],MATCH($B446,Výskyt[kód-P]),R$7),"")</f>
        <v/>
      </c>
    </row>
    <row r="447" spans="1:18" x14ac:dyDescent="0.4">
      <c r="A447" s="51">
        <v>439</v>
      </c>
      <c r="B447" s="52" t="str">
        <f>IFERROR(INDEX(Výskyt[[poradie]:[kód-P]],MATCH(A447,Výskyt[poradie],0),2),"")</f>
        <v/>
      </c>
      <c r="C447" s="52" t="str">
        <f>IFERROR(INDEX(Cenník[[Kód]:[Názov]],MATCH($B447,Cenník[Kód]),2),"")</f>
        <v/>
      </c>
      <c r="D447" s="46" t="str">
        <f t="shared" ca="1" si="22"/>
        <v/>
      </c>
      <c r="E447" s="53" t="str">
        <f>IFERROR(INDEX(Cenník[[KódN]:[JC]],MATCH($B447,Cenník[KódN]),2),"")</f>
        <v/>
      </c>
      <c r="F447" s="54" t="str">
        <f t="shared" ca="1" si="23"/>
        <v/>
      </c>
      <c r="G447" s="41"/>
      <c r="H447" s="58" t="str">
        <f t="shared" si="24"/>
        <v/>
      </c>
      <c r="I447" s="46" t="str">
        <f ca="1">IF(AND($B447&gt;0,I$7&gt;0),INDEX(Výskyt[#Data],MATCH($B447,Výskyt[kód-P]),I$7),"")</f>
        <v/>
      </c>
      <c r="J447" s="46" t="str">
        <f ca="1">IF(AND($B447&gt;0,J$7&gt;0),INDEX(Výskyt[#Data],MATCH($B447,Výskyt[kód-P]),J$7),"")</f>
        <v/>
      </c>
      <c r="K447" s="46" t="str">
        <f ca="1">IF(AND($B447&gt;0,K$7&gt;0),INDEX(Výskyt[#Data],MATCH($B447,Výskyt[kód-P]),K$7),"")</f>
        <v/>
      </c>
      <c r="L447" s="46" t="str">
        <f ca="1">IF(AND($B447&gt;0,L$7&gt;0),INDEX(Výskyt[#Data],MATCH($B447,Výskyt[kód-P]),L$7),"")</f>
        <v/>
      </c>
      <c r="M447" s="46" t="str">
        <f ca="1">IF(AND($B447&gt;0,M$7&gt;0),INDEX(Výskyt[#Data],MATCH($B447,Výskyt[kód-P]),M$7),"")</f>
        <v/>
      </c>
      <c r="N447" s="46" t="str">
        <f ca="1">IF(AND($B447&gt;0,N$7&gt;0),INDEX(Výskyt[#Data],MATCH($B447,Výskyt[kód-P]),N$7),"")</f>
        <v/>
      </c>
      <c r="O447" s="46" t="str">
        <f ca="1">IF(AND($B447&gt;0,O$7&gt;0),INDEX(Výskyt[#Data],MATCH($B447,Výskyt[kód-P]),O$7),"")</f>
        <v/>
      </c>
      <c r="P447" s="46" t="str">
        <f ca="1">IF(AND($B447&gt;0,P$7&gt;0),INDEX(Výskyt[#Data],MATCH($B447,Výskyt[kód-P]),P$7),"")</f>
        <v/>
      </c>
      <c r="Q447" s="46" t="str">
        <f ca="1">IF(AND($B447&gt;0,Q$7&gt;0),INDEX(Výskyt[#Data],MATCH($B447,Výskyt[kód-P]),Q$7),"")</f>
        <v/>
      </c>
      <c r="R447" s="46" t="str">
        <f ca="1">IF(AND($B447&gt;0,R$7&gt;0),INDEX(Výskyt[#Data],MATCH($B447,Výskyt[kód-P]),R$7),"")</f>
        <v/>
      </c>
    </row>
    <row r="448" spans="1:18" x14ac:dyDescent="0.4">
      <c r="A448" s="51">
        <v>440</v>
      </c>
      <c r="B448" s="52" t="str">
        <f>IFERROR(INDEX(Výskyt[[poradie]:[kód-P]],MATCH(A448,Výskyt[poradie],0),2),"")</f>
        <v/>
      </c>
      <c r="C448" s="52" t="str">
        <f>IFERROR(INDEX(Cenník[[Kód]:[Názov]],MATCH($B448,Cenník[Kód]),2),"")</f>
        <v/>
      </c>
      <c r="D448" s="46" t="str">
        <f t="shared" ca="1" si="22"/>
        <v/>
      </c>
      <c r="E448" s="53" t="str">
        <f>IFERROR(INDEX(Cenník[[KódN]:[JC]],MATCH($B448,Cenník[KódN]),2),"")</f>
        <v/>
      </c>
      <c r="F448" s="54" t="str">
        <f t="shared" ca="1" si="23"/>
        <v/>
      </c>
      <c r="G448" s="41"/>
      <c r="H448" s="58" t="str">
        <f t="shared" si="24"/>
        <v/>
      </c>
      <c r="I448" s="46" t="str">
        <f ca="1">IF(AND($B448&gt;0,I$7&gt;0),INDEX(Výskyt[#Data],MATCH($B448,Výskyt[kód-P]),I$7),"")</f>
        <v/>
      </c>
      <c r="J448" s="46" t="str">
        <f ca="1">IF(AND($B448&gt;0,J$7&gt;0),INDEX(Výskyt[#Data],MATCH($B448,Výskyt[kód-P]),J$7),"")</f>
        <v/>
      </c>
      <c r="K448" s="46" t="str">
        <f ca="1">IF(AND($B448&gt;0,K$7&gt;0),INDEX(Výskyt[#Data],MATCH($B448,Výskyt[kód-P]),K$7),"")</f>
        <v/>
      </c>
      <c r="L448" s="46" t="str">
        <f ca="1">IF(AND($B448&gt;0,L$7&gt;0),INDEX(Výskyt[#Data],MATCH($B448,Výskyt[kód-P]),L$7),"")</f>
        <v/>
      </c>
      <c r="M448" s="46" t="str">
        <f ca="1">IF(AND($B448&gt;0,M$7&gt;0),INDEX(Výskyt[#Data],MATCH($B448,Výskyt[kód-P]),M$7),"")</f>
        <v/>
      </c>
      <c r="N448" s="46" t="str">
        <f ca="1">IF(AND($B448&gt;0,N$7&gt;0),INDEX(Výskyt[#Data],MATCH($B448,Výskyt[kód-P]),N$7),"")</f>
        <v/>
      </c>
      <c r="O448" s="46" t="str">
        <f ca="1">IF(AND($B448&gt;0,O$7&gt;0),INDEX(Výskyt[#Data],MATCH($B448,Výskyt[kód-P]),O$7),"")</f>
        <v/>
      </c>
      <c r="P448" s="46" t="str">
        <f ca="1">IF(AND($B448&gt;0,P$7&gt;0),INDEX(Výskyt[#Data],MATCH($B448,Výskyt[kód-P]),P$7),"")</f>
        <v/>
      </c>
      <c r="Q448" s="46" t="str">
        <f ca="1">IF(AND($B448&gt;0,Q$7&gt;0),INDEX(Výskyt[#Data],MATCH($B448,Výskyt[kód-P]),Q$7),"")</f>
        <v/>
      </c>
      <c r="R448" s="46" t="str">
        <f ca="1">IF(AND($B448&gt;0,R$7&gt;0),INDEX(Výskyt[#Data],MATCH($B448,Výskyt[kód-P]),R$7),"")</f>
        <v/>
      </c>
    </row>
    <row r="449" spans="1:18" x14ac:dyDescent="0.4">
      <c r="A449" s="51">
        <v>441</v>
      </c>
      <c r="B449" s="52" t="str">
        <f>IFERROR(INDEX(Výskyt[[poradie]:[kód-P]],MATCH(A449,Výskyt[poradie],0),2),"")</f>
        <v/>
      </c>
      <c r="C449" s="52" t="str">
        <f>IFERROR(INDEX(Cenník[[Kód]:[Názov]],MATCH($B449,Cenník[Kód]),2),"")</f>
        <v/>
      </c>
      <c r="D449" s="46" t="str">
        <f t="shared" ca="1" si="22"/>
        <v/>
      </c>
      <c r="E449" s="53" t="str">
        <f>IFERROR(INDEX(Cenník[[KódN]:[JC]],MATCH($B449,Cenník[KódN]),2),"")</f>
        <v/>
      </c>
      <c r="F449" s="54" t="str">
        <f t="shared" ca="1" si="23"/>
        <v/>
      </c>
      <c r="G449" s="41"/>
      <c r="H449" s="58" t="str">
        <f t="shared" si="24"/>
        <v/>
      </c>
      <c r="I449" s="46" t="str">
        <f ca="1">IF(AND($B449&gt;0,I$7&gt;0),INDEX(Výskyt[#Data],MATCH($B449,Výskyt[kód-P]),I$7),"")</f>
        <v/>
      </c>
      <c r="J449" s="46" t="str">
        <f ca="1">IF(AND($B449&gt;0,J$7&gt;0),INDEX(Výskyt[#Data],MATCH($B449,Výskyt[kód-P]),J$7),"")</f>
        <v/>
      </c>
      <c r="K449" s="46" t="str">
        <f ca="1">IF(AND($B449&gt;0,K$7&gt;0),INDEX(Výskyt[#Data],MATCH($B449,Výskyt[kód-P]),K$7),"")</f>
        <v/>
      </c>
      <c r="L449" s="46" t="str">
        <f ca="1">IF(AND($B449&gt;0,L$7&gt;0),INDEX(Výskyt[#Data],MATCH($B449,Výskyt[kód-P]),L$7),"")</f>
        <v/>
      </c>
      <c r="M449" s="46" t="str">
        <f ca="1">IF(AND($B449&gt;0,M$7&gt;0),INDEX(Výskyt[#Data],MATCH($B449,Výskyt[kód-P]),M$7),"")</f>
        <v/>
      </c>
      <c r="N449" s="46" t="str">
        <f ca="1">IF(AND($B449&gt;0,N$7&gt;0),INDEX(Výskyt[#Data],MATCH($B449,Výskyt[kód-P]),N$7),"")</f>
        <v/>
      </c>
      <c r="O449" s="46" t="str">
        <f ca="1">IF(AND($B449&gt;0,O$7&gt;0),INDEX(Výskyt[#Data],MATCH($B449,Výskyt[kód-P]),O$7),"")</f>
        <v/>
      </c>
      <c r="P449" s="46" t="str">
        <f ca="1">IF(AND($B449&gt;0,P$7&gt;0),INDEX(Výskyt[#Data],MATCH($B449,Výskyt[kód-P]),P$7),"")</f>
        <v/>
      </c>
      <c r="Q449" s="46" t="str">
        <f ca="1">IF(AND($B449&gt;0,Q$7&gt;0),INDEX(Výskyt[#Data],MATCH($B449,Výskyt[kód-P]),Q$7),"")</f>
        <v/>
      </c>
      <c r="R449" s="46" t="str">
        <f ca="1">IF(AND($B449&gt;0,R$7&gt;0),INDEX(Výskyt[#Data],MATCH($B449,Výskyt[kód-P]),R$7),"")</f>
        <v/>
      </c>
    </row>
    <row r="450" spans="1:18" x14ac:dyDescent="0.4">
      <c r="A450" s="51">
        <v>442</v>
      </c>
      <c r="B450" s="52" t="str">
        <f>IFERROR(INDEX(Výskyt[[poradie]:[kód-P]],MATCH(A450,Výskyt[poradie],0),2),"")</f>
        <v/>
      </c>
      <c r="C450" s="52" t="str">
        <f>IFERROR(INDEX(Cenník[[Kód]:[Názov]],MATCH($B450,Cenník[Kód]),2),"")</f>
        <v/>
      </c>
      <c r="D450" s="46" t="str">
        <f t="shared" ca="1" si="22"/>
        <v/>
      </c>
      <c r="E450" s="53" t="str">
        <f>IFERROR(INDEX(Cenník[[KódN]:[JC]],MATCH($B450,Cenník[KódN]),2),"")</f>
        <v/>
      </c>
      <c r="F450" s="54" t="str">
        <f t="shared" ca="1" si="23"/>
        <v/>
      </c>
      <c r="G450" s="41"/>
      <c r="H450" s="58" t="str">
        <f t="shared" si="24"/>
        <v/>
      </c>
      <c r="I450" s="46" t="str">
        <f ca="1">IF(AND($B450&gt;0,I$7&gt;0),INDEX(Výskyt[#Data],MATCH($B450,Výskyt[kód-P]),I$7),"")</f>
        <v/>
      </c>
      <c r="J450" s="46" t="str">
        <f ca="1">IF(AND($B450&gt;0,J$7&gt;0),INDEX(Výskyt[#Data],MATCH($B450,Výskyt[kód-P]),J$7),"")</f>
        <v/>
      </c>
      <c r="K450" s="46" t="str">
        <f ca="1">IF(AND($B450&gt;0,K$7&gt;0),INDEX(Výskyt[#Data],MATCH($B450,Výskyt[kód-P]),K$7),"")</f>
        <v/>
      </c>
      <c r="L450" s="46" t="str">
        <f ca="1">IF(AND($B450&gt;0,L$7&gt;0),INDEX(Výskyt[#Data],MATCH($B450,Výskyt[kód-P]),L$7),"")</f>
        <v/>
      </c>
      <c r="M450" s="46" t="str">
        <f ca="1">IF(AND($B450&gt;0,M$7&gt;0),INDEX(Výskyt[#Data],MATCH($B450,Výskyt[kód-P]),M$7),"")</f>
        <v/>
      </c>
      <c r="N450" s="46" t="str">
        <f ca="1">IF(AND($B450&gt;0,N$7&gt;0),INDEX(Výskyt[#Data],MATCH($B450,Výskyt[kód-P]),N$7),"")</f>
        <v/>
      </c>
      <c r="O450" s="46" t="str">
        <f ca="1">IF(AND($B450&gt;0,O$7&gt;0),INDEX(Výskyt[#Data],MATCH($B450,Výskyt[kód-P]),O$7),"")</f>
        <v/>
      </c>
      <c r="P450" s="46" t="str">
        <f ca="1">IF(AND($B450&gt;0,P$7&gt;0),INDEX(Výskyt[#Data],MATCH($B450,Výskyt[kód-P]),P$7),"")</f>
        <v/>
      </c>
      <c r="Q450" s="46" t="str">
        <f ca="1">IF(AND($B450&gt;0,Q$7&gt;0),INDEX(Výskyt[#Data],MATCH($B450,Výskyt[kód-P]),Q$7),"")</f>
        <v/>
      </c>
      <c r="R450" s="46" t="str">
        <f ca="1">IF(AND($B450&gt;0,R$7&gt;0),INDEX(Výskyt[#Data],MATCH($B450,Výskyt[kód-P]),R$7),"")</f>
        <v/>
      </c>
    </row>
    <row r="451" spans="1:18" x14ac:dyDescent="0.4">
      <c r="A451" s="51">
        <v>443</v>
      </c>
      <c r="B451" s="52" t="str">
        <f>IFERROR(INDEX(Výskyt[[poradie]:[kód-P]],MATCH(A451,Výskyt[poradie],0),2),"")</f>
        <v/>
      </c>
      <c r="C451" s="52" t="str">
        <f>IFERROR(INDEX(Cenník[[Kód]:[Názov]],MATCH($B451,Cenník[Kód]),2),"")</f>
        <v/>
      </c>
      <c r="D451" s="46" t="str">
        <f t="shared" ca="1" si="22"/>
        <v/>
      </c>
      <c r="E451" s="53" t="str">
        <f>IFERROR(INDEX(Cenník[[KódN]:[JC]],MATCH($B451,Cenník[KódN]),2),"")</f>
        <v/>
      </c>
      <c r="F451" s="54" t="str">
        <f t="shared" ca="1" si="23"/>
        <v/>
      </c>
      <c r="G451" s="41"/>
      <c r="H451" s="58" t="str">
        <f t="shared" si="24"/>
        <v/>
      </c>
      <c r="I451" s="46" t="str">
        <f ca="1">IF(AND($B451&gt;0,I$7&gt;0),INDEX(Výskyt[#Data],MATCH($B451,Výskyt[kód-P]),I$7),"")</f>
        <v/>
      </c>
      <c r="J451" s="46" t="str">
        <f ca="1">IF(AND($B451&gt;0,J$7&gt;0),INDEX(Výskyt[#Data],MATCH($B451,Výskyt[kód-P]),J$7),"")</f>
        <v/>
      </c>
      <c r="K451" s="46" t="str">
        <f ca="1">IF(AND($B451&gt;0,K$7&gt;0),INDEX(Výskyt[#Data],MATCH($B451,Výskyt[kód-P]),K$7),"")</f>
        <v/>
      </c>
      <c r="L451" s="46" t="str">
        <f ca="1">IF(AND($B451&gt;0,L$7&gt;0),INDEX(Výskyt[#Data],MATCH($B451,Výskyt[kód-P]),L$7),"")</f>
        <v/>
      </c>
      <c r="M451" s="46" t="str">
        <f ca="1">IF(AND($B451&gt;0,M$7&gt;0),INDEX(Výskyt[#Data],MATCH($B451,Výskyt[kód-P]),M$7),"")</f>
        <v/>
      </c>
      <c r="N451" s="46" t="str">
        <f ca="1">IF(AND($B451&gt;0,N$7&gt;0),INDEX(Výskyt[#Data],MATCH($B451,Výskyt[kód-P]),N$7),"")</f>
        <v/>
      </c>
      <c r="O451" s="46" t="str">
        <f ca="1">IF(AND($B451&gt;0,O$7&gt;0),INDEX(Výskyt[#Data],MATCH($B451,Výskyt[kód-P]),O$7),"")</f>
        <v/>
      </c>
      <c r="P451" s="46" t="str">
        <f ca="1">IF(AND($B451&gt;0,P$7&gt;0),INDEX(Výskyt[#Data],MATCH($B451,Výskyt[kód-P]),P$7),"")</f>
        <v/>
      </c>
      <c r="Q451" s="46" t="str">
        <f ca="1">IF(AND($B451&gt;0,Q$7&gt;0),INDEX(Výskyt[#Data],MATCH($B451,Výskyt[kód-P]),Q$7),"")</f>
        <v/>
      </c>
      <c r="R451" s="46" t="str">
        <f ca="1">IF(AND($B451&gt;0,R$7&gt;0),INDEX(Výskyt[#Data],MATCH($B451,Výskyt[kód-P]),R$7),"")</f>
        <v/>
      </c>
    </row>
    <row r="452" spans="1:18" x14ac:dyDescent="0.4">
      <c r="A452" s="51">
        <v>444</v>
      </c>
      <c r="B452" s="52" t="str">
        <f>IFERROR(INDEX(Výskyt[[poradie]:[kód-P]],MATCH(A452,Výskyt[poradie],0),2),"")</f>
        <v/>
      </c>
      <c r="C452" s="52" t="str">
        <f>IFERROR(INDEX(Cenník[[Kód]:[Názov]],MATCH($B452,Cenník[Kód]),2),"")</f>
        <v/>
      </c>
      <c r="D452" s="46" t="str">
        <f t="shared" ca="1" si="22"/>
        <v/>
      </c>
      <c r="E452" s="53" t="str">
        <f>IFERROR(INDEX(Cenník[[KódN]:[JC]],MATCH($B452,Cenník[KódN]),2),"")</f>
        <v/>
      </c>
      <c r="F452" s="54" t="str">
        <f t="shared" ca="1" si="23"/>
        <v/>
      </c>
      <c r="G452" s="41"/>
      <c r="H452" s="58" t="str">
        <f t="shared" si="24"/>
        <v/>
      </c>
      <c r="I452" s="46" t="str">
        <f ca="1">IF(AND($B452&gt;0,I$7&gt;0),INDEX(Výskyt[#Data],MATCH($B452,Výskyt[kód-P]),I$7),"")</f>
        <v/>
      </c>
      <c r="J452" s="46" t="str">
        <f ca="1">IF(AND($B452&gt;0,J$7&gt;0),INDEX(Výskyt[#Data],MATCH($B452,Výskyt[kód-P]),J$7),"")</f>
        <v/>
      </c>
      <c r="K452" s="46" t="str">
        <f ca="1">IF(AND($B452&gt;0,K$7&gt;0),INDEX(Výskyt[#Data],MATCH($B452,Výskyt[kód-P]),K$7),"")</f>
        <v/>
      </c>
      <c r="L452" s="46" t="str">
        <f ca="1">IF(AND($B452&gt;0,L$7&gt;0),INDEX(Výskyt[#Data],MATCH($B452,Výskyt[kód-P]),L$7),"")</f>
        <v/>
      </c>
      <c r="M452" s="46" t="str">
        <f ca="1">IF(AND($B452&gt;0,M$7&gt;0),INDEX(Výskyt[#Data],MATCH($B452,Výskyt[kód-P]),M$7),"")</f>
        <v/>
      </c>
      <c r="N452" s="46" t="str">
        <f ca="1">IF(AND($B452&gt;0,N$7&gt;0),INDEX(Výskyt[#Data],MATCH($B452,Výskyt[kód-P]),N$7),"")</f>
        <v/>
      </c>
      <c r="O452" s="46" t="str">
        <f ca="1">IF(AND($B452&gt;0,O$7&gt;0),INDEX(Výskyt[#Data],MATCH($B452,Výskyt[kód-P]),O$7),"")</f>
        <v/>
      </c>
      <c r="P452" s="46" t="str">
        <f ca="1">IF(AND($B452&gt;0,P$7&gt;0),INDEX(Výskyt[#Data],MATCH($B452,Výskyt[kód-P]),P$7),"")</f>
        <v/>
      </c>
      <c r="Q452" s="46" t="str">
        <f ca="1">IF(AND($B452&gt;0,Q$7&gt;0),INDEX(Výskyt[#Data],MATCH($B452,Výskyt[kód-P]),Q$7),"")</f>
        <v/>
      </c>
      <c r="R452" s="46" t="str">
        <f ca="1">IF(AND($B452&gt;0,R$7&gt;0),INDEX(Výskyt[#Data],MATCH($B452,Výskyt[kód-P]),R$7),"")</f>
        <v/>
      </c>
    </row>
    <row r="453" spans="1:18" x14ac:dyDescent="0.4">
      <c r="A453" s="51">
        <v>445</v>
      </c>
      <c r="B453" s="52" t="str">
        <f>IFERROR(INDEX(Výskyt[[poradie]:[kód-P]],MATCH(A453,Výskyt[poradie],0),2),"")</f>
        <v/>
      </c>
      <c r="C453" s="52" t="str">
        <f>IFERROR(INDEX(Cenník[[Kód]:[Názov]],MATCH($B453,Cenník[Kód]),2),"")</f>
        <v/>
      </c>
      <c r="D453" s="46" t="str">
        <f t="shared" ca="1" si="22"/>
        <v/>
      </c>
      <c r="E453" s="53" t="str">
        <f>IFERROR(INDEX(Cenník[[KódN]:[JC]],MATCH($B453,Cenník[KódN]),2),"")</f>
        <v/>
      </c>
      <c r="F453" s="54" t="str">
        <f t="shared" ca="1" si="23"/>
        <v/>
      </c>
      <c r="G453" s="41"/>
      <c r="H453" s="58" t="str">
        <f t="shared" si="24"/>
        <v/>
      </c>
      <c r="I453" s="46" t="str">
        <f ca="1">IF(AND($B453&gt;0,I$7&gt;0),INDEX(Výskyt[#Data],MATCH($B453,Výskyt[kód-P]),I$7),"")</f>
        <v/>
      </c>
      <c r="J453" s="46" t="str">
        <f ca="1">IF(AND($B453&gt;0,J$7&gt;0),INDEX(Výskyt[#Data],MATCH($B453,Výskyt[kód-P]),J$7),"")</f>
        <v/>
      </c>
      <c r="K453" s="46" t="str">
        <f ca="1">IF(AND($B453&gt;0,K$7&gt;0),INDEX(Výskyt[#Data],MATCH($B453,Výskyt[kód-P]),K$7),"")</f>
        <v/>
      </c>
      <c r="L453" s="46" t="str">
        <f ca="1">IF(AND($B453&gt;0,L$7&gt;0),INDEX(Výskyt[#Data],MATCH($B453,Výskyt[kód-P]),L$7),"")</f>
        <v/>
      </c>
      <c r="M453" s="46" t="str">
        <f ca="1">IF(AND($B453&gt;0,M$7&gt;0),INDEX(Výskyt[#Data],MATCH($B453,Výskyt[kód-P]),M$7),"")</f>
        <v/>
      </c>
      <c r="N453" s="46" t="str">
        <f ca="1">IF(AND($B453&gt;0,N$7&gt;0),INDEX(Výskyt[#Data],MATCH($B453,Výskyt[kód-P]),N$7),"")</f>
        <v/>
      </c>
      <c r="O453" s="46" t="str">
        <f ca="1">IF(AND($B453&gt;0,O$7&gt;0),INDEX(Výskyt[#Data],MATCH($B453,Výskyt[kód-P]),O$7),"")</f>
        <v/>
      </c>
      <c r="P453" s="46" t="str">
        <f ca="1">IF(AND($B453&gt;0,P$7&gt;0),INDEX(Výskyt[#Data],MATCH($B453,Výskyt[kód-P]),P$7),"")</f>
        <v/>
      </c>
      <c r="Q453" s="46" t="str">
        <f ca="1">IF(AND($B453&gt;0,Q$7&gt;0),INDEX(Výskyt[#Data],MATCH($B453,Výskyt[kód-P]),Q$7),"")</f>
        <v/>
      </c>
      <c r="R453" s="46" t="str">
        <f ca="1">IF(AND($B453&gt;0,R$7&gt;0),INDEX(Výskyt[#Data],MATCH($B453,Výskyt[kód-P]),R$7),"")</f>
        <v/>
      </c>
    </row>
    <row r="454" spans="1:18" x14ac:dyDescent="0.4">
      <c r="A454" s="51">
        <v>446</v>
      </c>
      <c r="B454" s="52" t="str">
        <f>IFERROR(INDEX(Výskyt[[poradie]:[kód-P]],MATCH(A454,Výskyt[poradie],0),2),"")</f>
        <v/>
      </c>
      <c r="C454" s="52" t="str">
        <f>IFERROR(INDEX(Cenník[[Kód]:[Názov]],MATCH($B454,Cenník[Kód]),2),"")</f>
        <v/>
      </c>
      <c r="D454" s="46" t="str">
        <f t="shared" ca="1" si="22"/>
        <v/>
      </c>
      <c r="E454" s="53" t="str">
        <f>IFERROR(INDEX(Cenník[[KódN]:[JC]],MATCH($B454,Cenník[KódN]),2),"")</f>
        <v/>
      </c>
      <c r="F454" s="54" t="str">
        <f t="shared" ca="1" si="23"/>
        <v/>
      </c>
      <c r="G454" s="41"/>
      <c r="H454" s="58" t="str">
        <f t="shared" si="24"/>
        <v/>
      </c>
      <c r="I454" s="46" t="str">
        <f ca="1">IF(AND($B454&gt;0,I$7&gt;0),INDEX(Výskyt[#Data],MATCH($B454,Výskyt[kód-P]),I$7),"")</f>
        <v/>
      </c>
      <c r="J454" s="46" t="str">
        <f ca="1">IF(AND($B454&gt;0,J$7&gt;0),INDEX(Výskyt[#Data],MATCH($B454,Výskyt[kód-P]),J$7),"")</f>
        <v/>
      </c>
      <c r="K454" s="46" t="str">
        <f ca="1">IF(AND($B454&gt;0,K$7&gt;0),INDEX(Výskyt[#Data],MATCH($B454,Výskyt[kód-P]),K$7),"")</f>
        <v/>
      </c>
      <c r="L454" s="46" t="str">
        <f ca="1">IF(AND($B454&gt;0,L$7&gt;0),INDEX(Výskyt[#Data],MATCH($B454,Výskyt[kód-P]),L$7),"")</f>
        <v/>
      </c>
      <c r="M454" s="46" t="str">
        <f ca="1">IF(AND($B454&gt;0,M$7&gt;0),INDEX(Výskyt[#Data],MATCH($B454,Výskyt[kód-P]),M$7),"")</f>
        <v/>
      </c>
      <c r="N454" s="46" t="str">
        <f ca="1">IF(AND($B454&gt;0,N$7&gt;0),INDEX(Výskyt[#Data],MATCH($B454,Výskyt[kód-P]),N$7),"")</f>
        <v/>
      </c>
      <c r="O454" s="46" t="str">
        <f ca="1">IF(AND($B454&gt;0,O$7&gt;0),INDEX(Výskyt[#Data],MATCH($B454,Výskyt[kód-P]),O$7),"")</f>
        <v/>
      </c>
      <c r="P454" s="46" t="str">
        <f ca="1">IF(AND($B454&gt;0,P$7&gt;0),INDEX(Výskyt[#Data],MATCH($B454,Výskyt[kód-P]),P$7),"")</f>
        <v/>
      </c>
      <c r="Q454" s="46" t="str">
        <f ca="1">IF(AND($B454&gt;0,Q$7&gt;0),INDEX(Výskyt[#Data],MATCH($B454,Výskyt[kód-P]),Q$7),"")</f>
        <v/>
      </c>
      <c r="R454" s="46" t="str">
        <f ca="1">IF(AND($B454&gt;0,R$7&gt;0),INDEX(Výskyt[#Data],MATCH($B454,Výskyt[kód-P]),R$7),"")</f>
        <v/>
      </c>
    </row>
    <row r="455" spans="1:18" x14ac:dyDescent="0.4">
      <c r="A455" s="51">
        <v>447</v>
      </c>
      <c r="B455" s="52" t="str">
        <f>IFERROR(INDEX(Výskyt[[poradie]:[kód-P]],MATCH(A455,Výskyt[poradie],0),2),"")</f>
        <v/>
      </c>
      <c r="C455" s="52" t="str">
        <f>IFERROR(INDEX(Cenník[[Kód]:[Názov]],MATCH($B455,Cenník[Kód]),2),"")</f>
        <v/>
      </c>
      <c r="D455" s="46" t="str">
        <f t="shared" ca="1" si="22"/>
        <v/>
      </c>
      <c r="E455" s="53" t="str">
        <f>IFERROR(INDEX(Cenník[[KódN]:[JC]],MATCH($B455,Cenník[KódN]),2),"")</f>
        <v/>
      </c>
      <c r="F455" s="54" t="str">
        <f t="shared" ca="1" si="23"/>
        <v/>
      </c>
      <c r="G455" s="41"/>
      <c r="H455" s="58" t="str">
        <f t="shared" si="24"/>
        <v/>
      </c>
      <c r="I455" s="46" t="str">
        <f ca="1">IF(AND($B455&gt;0,I$7&gt;0),INDEX(Výskyt[#Data],MATCH($B455,Výskyt[kód-P]),I$7),"")</f>
        <v/>
      </c>
      <c r="J455" s="46" t="str">
        <f ca="1">IF(AND($B455&gt;0,J$7&gt;0),INDEX(Výskyt[#Data],MATCH($B455,Výskyt[kód-P]),J$7),"")</f>
        <v/>
      </c>
      <c r="K455" s="46" t="str">
        <f ca="1">IF(AND($B455&gt;0,K$7&gt;0),INDEX(Výskyt[#Data],MATCH($B455,Výskyt[kód-P]),K$7),"")</f>
        <v/>
      </c>
      <c r="L455" s="46" t="str">
        <f ca="1">IF(AND($B455&gt;0,L$7&gt;0),INDEX(Výskyt[#Data],MATCH($B455,Výskyt[kód-P]),L$7),"")</f>
        <v/>
      </c>
      <c r="M455" s="46" t="str">
        <f ca="1">IF(AND($B455&gt;0,M$7&gt;0),INDEX(Výskyt[#Data],MATCH($B455,Výskyt[kód-P]),M$7),"")</f>
        <v/>
      </c>
      <c r="N455" s="46" t="str">
        <f ca="1">IF(AND($B455&gt;0,N$7&gt;0),INDEX(Výskyt[#Data],MATCH($B455,Výskyt[kód-P]),N$7),"")</f>
        <v/>
      </c>
      <c r="O455" s="46" t="str">
        <f ca="1">IF(AND($B455&gt;0,O$7&gt;0),INDEX(Výskyt[#Data],MATCH($B455,Výskyt[kód-P]),O$7),"")</f>
        <v/>
      </c>
      <c r="P455" s="46" t="str">
        <f ca="1">IF(AND($B455&gt;0,P$7&gt;0),INDEX(Výskyt[#Data],MATCH($B455,Výskyt[kód-P]),P$7),"")</f>
        <v/>
      </c>
      <c r="Q455" s="46" t="str">
        <f ca="1">IF(AND($B455&gt;0,Q$7&gt;0),INDEX(Výskyt[#Data],MATCH($B455,Výskyt[kód-P]),Q$7),"")</f>
        <v/>
      </c>
      <c r="R455" s="46" t="str">
        <f ca="1">IF(AND($B455&gt;0,R$7&gt;0),INDEX(Výskyt[#Data],MATCH($B455,Výskyt[kód-P]),R$7),"")</f>
        <v/>
      </c>
    </row>
    <row r="456" spans="1:18" x14ac:dyDescent="0.4">
      <c r="A456" s="51">
        <v>448</v>
      </c>
      <c r="B456" s="52" t="str">
        <f>IFERROR(INDEX(Výskyt[[poradie]:[kód-P]],MATCH(A456,Výskyt[poradie],0),2),"")</f>
        <v/>
      </c>
      <c r="C456" s="52" t="str">
        <f>IFERROR(INDEX(Cenník[[Kód]:[Názov]],MATCH($B456,Cenník[Kód]),2),"")</f>
        <v/>
      </c>
      <c r="D456" s="46" t="str">
        <f t="shared" ca="1" si="22"/>
        <v/>
      </c>
      <c r="E456" s="53" t="str">
        <f>IFERROR(INDEX(Cenník[[KódN]:[JC]],MATCH($B456,Cenník[KódN]),2),"")</f>
        <v/>
      </c>
      <c r="F456" s="54" t="str">
        <f t="shared" ca="1" si="23"/>
        <v/>
      </c>
      <c r="G456" s="41"/>
      <c r="H456" s="58" t="str">
        <f t="shared" si="24"/>
        <v/>
      </c>
      <c r="I456" s="46" t="str">
        <f ca="1">IF(AND($B456&gt;0,I$7&gt;0),INDEX(Výskyt[#Data],MATCH($B456,Výskyt[kód-P]),I$7),"")</f>
        <v/>
      </c>
      <c r="J456" s="46" t="str">
        <f ca="1">IF(AND($B456&gt;0,J$7&gt;0),INDEX(Výskyt[#Data],MATCH($B456,Výskyt[kód-P]),J$7),"")</f>
        <v/>
      </c>
      <c r="K456" s="46" t="str">
        <f ca="1">IF(AND($B456&gt;0,K$7&gt;0),INDEX(Výskyt[#Data],MATCH($B456,Výskyt[kód-P]),K$7),"")</f>
        <v/>
      </c>
      <c r="L456" s="46" t="str">
        <f ca="1">IF(AND($B456&gt;0,L$7&gt;0),INDEX(Výskyt[#Data],MATCH($B456,Výskyt[kód-P]),L$7),"")</f>
        <v/>
      </c>
      <c r="M456" s="46" t="str">
        <f ca="1">IF(AND($B456&gt;0,M$7&gt;0),INDEX(Výskyt[#Data],MATCH($B456,Výskyt[kód-P]),M$7),"")</f>
        <v/>
      </c>
      <c r="N456" s="46" t="str">
        <f ca="1">IF(AND($B456&gt;0,N$7&gt;0),INDEX(Výskyt[#Data],MATCH($B456,Výskyt[kód-P]),N$7),"")</f>
        <v/>
      </c>
      <c r="O456" s="46" t="str">
        <f ca="1">IF(AND($B456&gt;0,O$7&gt;0),INDEX(Výskyt[#Data],MATCH($B456,Výskyt[kód-P]),O$7),"")</f>
        <v/>
      </c>
      <c r="P456" s="46" t="str">
        <f ca="1">IF(AND($B456&gt;0,P$7&gt;0),INDEX(Výskyt[#Data],MATCH($B456,Výskyt[kód-P]),P$7),"")</f>
        <v/>
      </c>
      <c r="Q456" s="46" t="str">
        <f ca="1">IF(AND($B456&gt;0,Q$7&gt;0),INDEX(Výskyt[#Data],MATCH($B456,Výskyt[kód-P]),Q$7),"")</f>
        <v/>
      </c>
      <c r="R456" s="46" t="str">
        <f ca="1">IF(AND($B456&gt;0,R$7&gt;0),INDEX(Výskyt[#Data],MATCH($B456,Výskyt[kód-P]),R$7),"")</f>
        <v/>
      </c>
    </row>
    <row r="457" spans="1:18" x14ac:dyDescent="0.4">
      <c r="A457" s="51">
        <v>449</v>
      </c>
      <c r="B457" s="52" t="str">
        <f>IFERROR(INDEX(Výskyt[[poradie]:[kód-P]],MATCH(A457,Výskyt[poradie],0),2),"")</f>
        <v/>
      </c>
      <c r="C457" s="52" t="str">
        <f>IFERROR(INDEX(Cenník[[Kód]:[Názov]],MATCH($B457,Cenník[Kód]),2),"")</f>
        <v/>
      </c>
      <c r="D457" s="46" t="str">
        <f t="shared" ca="1" si="22"/>
        <v/>
      </c>
      <c r="E457" s="53" t="str">
        <f>IFERROR(INDEX(Cenník[[KódN]:[JC]],MATCH($B457,Cenník[KódN]),2),"")</f>
        <v/>
      </c>
      <c r="F457" s="54" t="str">
        <f t="shared" ca="1" si="23"/>
        <v/>
      </c>
      <c r="G457" s="41"/>
      <c r="H457" s="58" t="str">
        <f t="shared" si="24"/>
        <v/>
      </c>
      <c r="I457" s="46" t="str">
        <f ca="1">IF(AND($B457&gt;0,I$7&gt;0),INDEX(Výskyt[#Data],MATCH($B457,Výskyt[kód-P]),I$7),"")</f>
        <v/>
      </c>
      <c r="J457" s="46" t="str">
        <f ca="1">IF(AND($B457&gt;0,J$7&gt;0),INDEX(Výskyt[#Data],MATCH($B457,Výskyt[kód-P]),J$7),"")</f>
        <v/>
      </c>
      <c r="K457" s="46" t="str">
        <f ca="1">IF(AND($B457&gt;0,K$7&gt;0),INDEX(Výskyt[#Data],MATCH($B457,Výskyt[kód-P]),K$7),"")</f>
        <v/>
      </c>
      <c r="L457" s="46" t="str">
        <f ca="1">IF(AND($B457&gt;0,L$7&gt;0),INDEX(Výskyt[#Data],MATCH($B457,Výskyt[kód-P]),L$7),"")</f>
        <v/>
      </c>
      <c r="M457" s="46" t="str">
        <f ca="1">IF(AND($B457&gt;0,M$7&gt;0),INDEX(Výskyt[#Data],MATCH($B457,Výskyt[kód-P]),M$7),"")</f>
        <v/>
      </c>
      <c r="N457" s="46" t="str">
        <f ca="1">IF(AND($B457&gt;0,N$7&gt;0),INDEX(Výskyt[#Data],MATCH($B457,Výskyt[kód-P]),N$7),"")</f>
        <v/>
      </c>
      <c r="O457" s="46" t="str">
        <f ca="1">IF(AND($B457&gt;0,O$7&gt;0),INDEX(Výskyt[#Data],MATCH($B457,Výskyt[kód-P]),O$7),"")</f>
        <v/>
      </c>
      <c r="P457" s="46" t="str">
        <f ca="1">IF(AND($B457&gt;0,P$7&gt;0),INDEX(Výskyt[#Data],MATCH($B457,Výskyt[kód-P]),P$7),"")</f>
        <v/>
      </c>
      <c r="Q457" s="46" t="str">
        <f ca="1">IF(AND($B457&gt;0,Q$7&gt;0),INDEX(Výskyt[#Data],MATCH($B457,Výskyt[kód-P]),Q$7),"")</f>
        <v/>
      </c>
      <c r="R457" s="46" t="str">
        <f ca="1">IF(AND($B457&gt;0,R$7&gt;0),INDEX(Výskyt[#Data],MATCH($B457,Výskyt[kód-P]),R$7),"")</f>
        <v/>
      </c>
    </row>
    <row r="458" spans="1:18" x14ac:dyDescent="0.4">
      <c r="A458" s="51">
        <v>450</v>
      </c>
      <c r="B458" s="52" t="str">
        <f>IFERROR(INDEX(Výskyt[[poradie]:[kód-P]],MATCH(A458,Výskyt[poradie],0),2),"")</f>
        <v/>
      </c>
      <c r="C458" s="52" t="str">
        <f>IFERROR(INDEX(Cenník[[Kód]:[Názov]],MATCH($B458,Cenník[Kód]),2),"")</f>
        <v/>
      </c>
      <c r="D458" s="46" t="str">
        <f t="shared" ca="1" si="22"/>
        <v/>
      </c>
      <c r="E458" s="53" t="str">
        <f>IFERROR(INDEX(Cenník[[KódN]:[JC]],MATCH($B458,Cenník[KódN]),2),"")</f>
        <v/>
      </c>
      <c r="F458" s="54" t="str">
        <f t="shared" ca="1" si="23"/>
        <v/>
      </c>
      <c r="G458" s="41"/>
      <c r="H458" s="58" t="str">
        <f t="shared" si="24"/>
        <v/>
      </c>
      <c r="I458" s="46" t="str">
        <f ca="1">IF(AND($B458&gt;0,I$7&gt;0),INDEX(Výskyt[#Data],MATCH($B458,Výskyt[kód-P]),I$7),"")</f>
        <v/>
      </c>
      <c r="J458" s="46" t="str">
        <f ca="1">IF(AND($B458&gt;0,J$7&gt;0),INDEX(Výskyt[#Data],MATCH($B458,Výskyt[kód-P]),J$7),"")</f>
        <v/>
      </c>
      <c r="K458" s="46" t="str">
        <f ca="1">IF(AND($B458&gt;0,K$7&gt;0),INDEX(Výskyt[#Data],MATCH($B458,Výskyt[kód-P]),K$7),"")</f>
        <v/>
      </c>
      <c r="L458" s="46" t="str">
        <f ca="1">IF(AND($B458&gt;0,L$7&gt;0),INDEX(Výskyt[#Data],MATCH($B458,Výskyt[kód-P]),L$7),"")</f>
        <v/>
      </c>
      <c r="M458" s="46" t="str">
        <f ca="1">IF(AND($B458&gt;0,M$7&gt;0),INDEX(Výskyt[#Data],MATCH($B458,Výskyt[kód-P]),M$7),"")</f>
        <v/>
      </c>
      <c r="N458" s="46" t="str">
        <f ca="1">IF(AND($B458&gt;0,N$7&gt;0),INDEX(Výskyt[#Data],MATCH($B458,Výskyt[kód-P]),N$7),"")</f>
        <v/>
      </c>
      <c r="O458" s="46" t="str">
        <f ca="1">IF(AND($B458&gt;0,O$7&gt;0),INDEX(Výskyt[#Data],MATCH($B458,Výskyt[kód-P]),O$7),"")</f>
        <v/>
      </c>
      <c r="P458" s="46" t="str">
        <f ca="1">IF(AND($B458&gt;0,P$7&gt;0),INDEX(Výskyt[#Data],MATCH($B458,Výskyt[kód-P]),P$7),"")</f>
        <v/>
      </c>
      <c r="Q458" s="46" t="str">
        <f ca="1">IF(AND($B458&gt;0,Q$7&gt;0),INDEX(Výskyt[#Data],MATCH($B458,Výskyt[kód-P]),Q$7),"")</f>
        <v/>
      </c>
      <c r="R458" s="46" t="str">
        <f ca="1">IF(AND($B458&gt;0,R$7&gt;0),INDEX(Výskyt[#Data],MATCH($B458,Výskyt[kód-P]),R$7),"")</f>
        <v/>
      </c>
    </row>
    <row r="459" spans="1:18" x14ac:dyDescent="0.4">
      <c r="A459" s="51">
        <v>451</v>
      </c>
      <c r="B459" s="52" t="str">
        <f>IFERROR(INDEX(Výskyt[[poradie]:[kód-P]],MATCH(A459,Výskyt[poradie],0),2),"")</f>
        <v/>
      </c>
      <c r="C459" s="52" t="str">
        <f>IFERROR(INDEX(Cenník[[Kód]:[Názov]],MATCH($B459,Cenník[Kód]),2),"")</f>
        <v/>
      </c>
      <c r="D459" s="46" t="str">
        <f t="shared" ca="1" si="22"/>
        <v/>
      </c>
      <c r="E459" s="53" t="str">
        <f>IFERROR(INDEX(Cenník[[KódN]:[JC]],MATCH($B459,Cenník[KódN]),2),"")</f>
        <v/>
      </c>
      <c r="F459" s="54" t="str">
        <f t="shared" ca="1" si="23"/>
        <v/>
      </c>
      <c r="G459" s="41"/>
      <c r="H459" s="58" t="str">
        <f t="shared" si="24"/>
        <v/>
      </c>
      <c r="I459" s="46" t="str">
        <f ca="1">IF(AND($B459&gt;0,I$7&gt;0),INDEX(Výskyt[#Data],MATCH($B459,Výskyt[kód-P]),I$7),"")</f>
        <v/>
      </c>
      <c r="J459" s="46" t="str">
        <f ca="1">IF(AND($B459&gt;0,J$7&gt;0),INDEX(Výskyt[#Data],MATCH($B459,Výskyt[kód-P]),J$7),"")</f>
        <v/>
      </c>
      <c r="K459" s="46" t="str">
        <f ca="1">IF(AND($B459&gt;0,K$7&gt;0),INDEX(Výskyt[#Data],MATCH($B459,Výskyt[kód-P]),K$7),"")</f>
        <v/>
      </c>
      <c r="L459" s="46" t="str">
        <f ca="1">IF(AND($B459&gt;0,L$7&gt;0),INDEX(Výskyt[#Data],MATCH($B459,Výskyt[kód-P]),L$7),"")</f>
        <v/>
      </c>
      <c r="M459" s="46" t="str">
        <f ca="1">IF(AND($B459&gt;0,M$7&gt;0),INDEX(Výskyt[#Data],MATCH($B459,Výskyt[kód-P]),M$7),"")</f>
        <v/>
      </c>
      <c r="N459" s="46" t="str">
        <f ca="1">IF(AND($B459&gt;0,N$7&gt;0),INDEX(Výskyt[#Data],MATCH($B459,Výskyt[kód-P]),N$7),"")</f>
        <v/>
      </c>
      <c r="O459" s="46" t="str">
        <f ca="1">IF(AND($B459&gt;0,O$7&gt;0),INDEX(Výskyt[#Data],MATCH($B459,Výskyt[kód-P]),O$7),"")</f>
        <v/>
      </c>
      <c r="P459" s="46" t="str">
        <f ca="1">IF(AND($B459&gt;0,P$7&gt;0),INDEX(Výskyt[#Data],MATCH($B459,Výskyt[kód-P]),P$7),"")</f>
        <v/>
      </c>
      <c r="Q459" s="46" t="str">
        <f ca="1">IF(AND($B459&gt;0,Q$7&gt;0),INDEX(Výskyt[#Data],MATCH($B459,Výskyt[kód-P]),Q$7),"")</f>
        <v/>
      </c>
      <c r="R459" s="46" t="str">
        <f ca="1">IF(AND($B459&gt;0,R$7&gt;0),INDEX(Výskyt[#Data],MATCH($B459,Výskyt[kód-P]),R$7),"")</f>
        <v/>
      </c>
    </row>
    <row r="460" spans="1:18" x14ac:dyDescent="0.4">
      <c r="A460" s="51">
        <v>452</v>
      </c>
      <c r="B460" s="52" t="str">
        <f>IFERROR(INDEX(Výskyt[[poradie]:[kód-P]],MATCH(A460,Výskyt[poradie],0),2),"")</f>
        <v/>
      </c>
      <c r="C460" s="52" t="str">
        <f>IFERROR(INDEX(Cenník[[Kód]:[Názov]],MATCH($B460,Cenník[Kód]),2),"")</f>
        <v/>
      </c>
      <c r="D460" s="46" t="str">
        <f t="shared" ca="1" si="22"/>
        <v/>
      </c>
      <c r="E460" s="53" t="str">
        <f>IFERROR(INDEX(Cenník[[KódN]:[JC]],MATCH($B460,Cenník[KódN]),2),"")</f>
        <v/>
      </c>
      <c r="F460" s="54" t="str">
        <f t="shared" ca="1" si="23"/>
        <v/>
      </c>
      <c r="G460" s="41"/>
      <c r="H460" s="58" t="str">
        <f t="shared" si="24"/>
        <v/>
      </c>
      <c r="I460" s="46" t="str">
        <f ca="1">IF(AND($B460&gt;0,I$7&gt;0),INDEX(Výskyt[#Data],MATCH($B460,Výskyt[kód-P]),I$7),"")</f>
        <v/>
      </c>
      <c r="J460" s="46" t="str">
        <f ca="1">IF(AND($B460&gt;0,J$7&gt;0),INDEX(Výskyt[#Data],MATCH($B460,Výskyt[kód-P]),J$7),"")</f>
        <v/>
      </c>
      <c r="K460" s="46" t="str">
        <f ca="1">IF(AND($B460&gt;0,K$7&gt;0),INDEX(Výskyt[#Data],MATCH($B460,Výskyt[kód-P]),K$7),"")</f>
        <v/>
      </c>
      <c r="L460" s="46" t="str">
        <f ca="1">IF(AND($B460&gt;0,L$7&gt;0),INDEX(Výskyt[#Data],MATCH($B460,Výskyt[kód-P]),L$7),"")</f>
        <v/>
      </c>
      <c r="M460" s="46" t="str">
        <f ca="1">IF(AND($B460&gt;0,M$7&gt;0),INDEX(Výskyt[#Data],MATCH($B460,Výskyt[kód-P]),M$7),"")</f>
        <v/>
      </c>
      <c r="N460" s="46" t="str">
        <f ca="1">IF(AND($B460&gt;0,N$7&gt;0),INDEX(Výskyt[#Data],MATCH($B460,Výskyt[kód-P]),N$7),"")</f>
        <v/>
      </c>
      <c r="O460" s="46" t="str">
        <f ca="1">IF(AND($B460&gt;0,O$7&gt;0),INDEX(Výskyt[#Data],MATCH($B460,Výskyt[kód-P]),O$7),"")</f>
        <v/>
      </c>
      <c r="P460" s="46" t="str">
        <f ca="1">IF(AND($B460&gt;0,P$7&gt;0),INDEX(Výskyt[#Data],MATCH($B460,Výskyt[kód-P]),P$7),"")</f>
        <v/>
      </c>
      <c r="Q460" s="46" t="str">
        <f ca="1">IF(AND($B460&gt;0,Q$7&gt;0),INDEX(Výskyt[#Data],MATCH($B460,Výskyt[kód-P]),Q$7),"")</f>
        <v/>
      </c>
      <c r="R460" s="46" t="str">
        <f ca="1">IF(AND($B460&gt;0,R$7&gt;0),INDEX(Výskyt[#Data],MATCH($B460,Výskyt[kód-P]),R$7),"")</f>
        <v/>
      </c>
    </row>
    <row r="461" spans="1:18" x14ac:dyDescent="0.4">
      <c r="A461" s="51">
        <v>453</v>
      </c>
      <c r="B461" s="52" t="str">
        <f>IFERROR(INDEX(Výskyt[[poradie]:[kód-P]],MATCH(A461,Výskyt[poradie],0),2),"")</f>
        <v/>
      </c>
      <c r="C461" s="52" t="str">
        <f>IFERROR(INDEX(Cenník[[Kód]:[Názov]],MATCH($B461,Cenník[Kód]),2),"")</f>
        <v/>
      </c>
      <c r="D461" s="46" t="str">
        <f t="shared" ca="1" si="22"/>
        <v/>
      </c>
      <c r="E461" s="53" t="str">
        <f>IFERROR(INDEX(Cenník[[KódN]:[JC]],MATCH($B461,Cenník[KódN]),2),"")</f>
        <v/>
      </c>
      <c r="F461" s="54" t="str">
        <f t="shared" ca="1" si="23"/>
        <v/>
      </c>
      <c r="G461" s="41"/>
      <c r="H461" s="58" t="str">
        <f t="shared" si="24"/>
        <v/>
      </c>
      <c r="I461" s="46" t="str">
        <f ca="1">IF(AND($B461&gt;0,I$7&gt;0),INDEX(Výskyt[#Data],MATCH($B461,Výskyt[kód-P]),I$7),"")</f>
        <v/>
      </c>
      <c r="J461" s="46" t="str">
        <f ca="1">IF(AND($B461&gt;0,J$7&gt;0),INDEX(Výskyt[#Data],MATCH($B461,Výskyt[kód-P]),J$7),"")</f>
        <v/>
      </c>
      <c r="K461" s="46" t="str">
        <f ca="1">IF(AND($B461&gt;0,K$7&gt;0),INDEX(Výskyt[#Data],MATCH($B461,Výskyt[kód-P]),K$7),"")</f>
        <v/>
      </c>
      <c r="L461" s="46" t="str">
        <f ca="1">IF(AND($B461&gt;0,L$7&gt;0),INDEX(Výskyt[#Data],MATCH($B461,Výskyt[kód-P]),L$7),"")</f>
        <v/>
      </c>
      <c r="M461" s="46" t="str">
        <f ca="1">IF(AND($B461&gt;0,M$7&gt;0),INDEX(Výskyt[#Data],MATCH($B461,Výskyt[kód-P]),M$7),"")</f>
        <v/>
      </c>
      <c r="N461" s="46" t="str">
        <f ca="1">IF(AND($B461&gt;0,N$7&gt;0),INDEX(Výskyt[#Data],MATCH($B461,Výskyt[kód-P]),N$7),"")</f>
        <v/>
      </c>
      <c r="O461" s="46" t="str">
        <f ca="1">IF(AND($B461&gt;0,O$7&gt;0),INDEX(Výskyt[#Data],MATCH($B461,Výskyt[kód-P]),O$7),"")</f>
        <v/>
      </c>
      <c r="P461" s="46" t="str">
        <f ca="1">IF(AND($B461&gt;0,P$7&gt;0),INDEX(Výskyt[#Data],MATCH($B461,Výskyt[kód-P]),P$7),"")</f>
        <v/>
      </c>
      <c r="Q461" s="46" t="str">
        <f ca="1">IF(AND($B461&gt;0,Q$7&gt;0),INDEX(Výskyt[#Data],MATCH($B461,Výskyt[kód-P]),Q$7),"")</f>
        <v/>
      </c>
      <c r="R461" s="46" t="str">
        <f ca="1">IF(AND($B461&gt;0,R$7&gt;0),INDEX(Výskyt[#Data],MATCH($B461,Výskyt[kód-P]),R$7),"")</f>
        <v/>
      </c>
    </row>
    <row r="462" spans="1:18" x14ac:dyDescent="0.4">
      <c r="A462" s="51">
        <v>454</v>
      </c>
      <c r="B462" s="52" t="str">
        <f>IFERROR(INDEX(Výskyt[[poradie]:[kód-P]],MATCH(A462,Výskyt[poradie],0),2),"")</f>
        <v/>
      </c>
      <c r="C462" s="52" t="str">
        <f>IFERROR(INDEX(Cenník[[Kód]:[Názov]],MATCH($B462,Cenník[Kód]),2),"")</f>
        <v/>
      </c>
      <c r="D462" s="46" t="str">
        <f t="shared" ca="1" si="22"/>
        <v/>
      </c>
      <c r="E462" s="53" t="str">
        <f>IFERROR(INDEX(Cenník[[KódN]:[JC]],MATCH($B462,Cenník[KódN]),2),"")</f>
        <v/>
      </c>
      <c r="F462" s="54" t="str">
        <f t="shared" ca="1" si="23"/>
        <v/>
      </c>
      <c r="G462" s="41"/>
      <c r="H462" s="58" t="str">
        <f t="shared" si="24"/>
        <v/>
      </c>
      <c r="I462" s="46" t="str">
        <f ca="1">IF(AND($B462&gt;0,I$7&gt;0),INDEX(Výskyt[#Data],MATCH($B462,Výskyt[kód-P]),I$7),"")</f>
        <v/>
      </c>
      <c r="J462" s="46" t="str">
        <f ca="1">IF(AND($B462&gt;0,J$7&gt;0),INDEX(Výskyt[#Data],MATCH($B462,Výskyt[kód-P]),J$7),"")</f>
        <v/>
      </c>
      <c r="K462" s="46" t="str">
        <f ca="1">IF(AND($B462&gt;0,K$7&gt;0),INDEX(Výskyt[#Data],MATCH($B462,Výskyt[kód-P]),K$7),"")</f>
        <v/>
      </c>
      <c r="L462" s="46" t="str">
        <f ca="1">IF(AND($B462&gt;0,L$7&gt;0),INDEX(Výskyt[#Data],MATCH($B462,Výskyt[kód-P]),L$7),"")</f>
        <v/>
      </c>
      <c r="M462" s="46" t="str">
        <f ca="1">IF(AND($B462&gt;0,M$7&gt;0),INDEX(Výskyt[#Data],MATCH($B462,Výskyt[kód-P]),M$7),"")</f>
        <v/>
      </c>
      <c r="N462" s="46" t="str">
        <f ca="1">IF(AND($B462&gt;0,N$7&gt;0),INDEX(Výskyt[#Data],MATCH($B462,Výskyt[kód-P]),N$7),"")</f>
        <v/>
      </c>
      <c r="O462" s="46" t="str">
        <f ca="1">IF(AND($B462&gt;0,O$7&gt;0),INDEX(Výskyt[#Data],MATCH($B462,Výskyt[kód-P]),O$7),"")</f>
        <v/>
      </c>
      <c r="P462" s="46" t="str">
        <f ca="1">IF(AND($B462&gt;0,P$7&gt;0),INDEX(Výskyt[#Data],MATCH($B462,Výskyt[kód-P]),P$7),"")</f>
        <v/>
      </c>
      <c r="Q462" s="46" t="str">
        <f ca="1">IF(AND($B462&gt;0,Q$7&gt;0),INDEX(Výskyt[#Data],MATCH($B462,Výskyt[kód-P]),Q$7),"")</f>
        <v/>
      </c>
      <c r="R462" s="46" t="str">
        <f ca="1">IF(AND($B462&gt;0,R$7&gt;0),INDEX(Výskyt[#Data],MATCH($B462,Výskyt[kód-P]),R$7),"")</f>
        <v/>
      </c>
    </row>
    <row r="463" spans="1:18" x14ac:dyDescent="0.4">
      <c r="A463" s="51">
        <v>455</v>
      </c>
      <c r="B463" s="52" t="str">
        <f>IFERROR(INDEX(Výskyt[[poradie]:[kód-P]],MATCH(A463,Výskyt[poradie],0),2),"")</f>
        <v/>
      </c>
      <c r="C463" s="52" t="str">
        <f>IFERROR(INDEX(Cenník[[Kód]:[Názov]],MATCH($B463,Cenník[Kód]),2),"")</f>
        <v/>
      </c>
      <c r="D463" s="46" t="str">
        <f t="shared" ca="1" si="22"/>
        <v/>
      </c>
      <c r="E463" s="53" t="str">
        <f>IFERROR(INDEX(Cenník[[KódN]:[JC]],MATCH($B463,Cenník[KódN]),2),"")</f>
        <v/>
      </c>
      <c r="F463" s="54" t="str">
        <f t="shared" ca="1" si="23"/>
        <v/>
      </c>
      <c r="G463" s="41"/>
      <c r="H463" s="58" t="str">
        <f t="shared" si="24"/>
        <v/>
      </c>
      <c r="I463" s="46" t="str">
        <f ca="1">IF(AND($B463&gt;0,I$7&gt;0),INDEX(Výskyt[#Data],MATCH($B463,Výskyt[kód-P]),I$7),"")</f>
        <v/>
      </c>
      <c r="J463" s="46" t="str">
        <f ca="1">IF(AND($B463&gt;0,J$7&gt;0),INDEX(Výskyt[#Data],MATCH($B463,Výskyt[kód-P]),J$7),"")</f>
        <v/>
      </c>
      <c r="K463" s="46" t="str">
        <f ca="1">IF(AND($B463&gt;0,K$7&gt;0),INDEX(Výskyt[#Data],MATCH($B463,Výskyt[kód-P]),K$7),"")</f>
        <v/>
      </c>
      <c r="L463" s="46" t="str">
        <f ca="1">IF(AND($B463&gt;0,L$7&gt;0),INDEX(Výskyt[#Data],MATCH($B463,Výskyt[kód-P]),L$7),"")</f>
        <v/>
      </c>
      <c r="M463" s="46" t="str">
        <f ca="1">IF(AND($B463&gt;0,M$7&gt;0),INDEX(Výskyt[#Data],MATCH($B463,Výskyt[kód-P]),M$7),"")</f>
        <v/>
      </c>
      <c r="N463" s="46" t="str">
        <f ca="1">IF(AND($B463&gt;0,N$7&gt;0),INDEX(Výskyt[#Data],MATCH($B463,Výskyt[kód-P]),N$7),"")</f>
        <v/>
      </c>
      <c r="O463" s="46" t="str">
        <f ca="1">IF(AND($B463&gt;0,O$7&gt;0),INDEX(Výskyt[#Data],MATCH($B463,Výskyt[kód-P]),O$7),"")</f>
        <v/>
      </c>
      <c r="P463" s="46" t="str">
        <f ca="1">IF(AND($B463&gt;0,P$7&gt;0),INDEX(Výskyt[#Data],MATCH($B463,Výskyt[kód-P]),P$7),"")</f>
        <v/>
      </c>
      <c r="Q463" s="46" t="str">
        <f ca="1">IF(AND($B463&gt;0,Q$7&gt;0),INDEX(Výskyt[#Data],MATCH($B463,Výskyt[kód-P]),Q$7),"")</f>
        <v/>
      </c>
      <c r="R463" s="46" t="str">
        <f ca="1">IF(AND($B463&gt;0,R$7&gt;0),INDEX(Výskyt[#Data],MATCH($B463,Výskyt[kód-P]),R$7),"")</f>
        <v/>
      </c>
    </row>
    <row r="464" spans="1:18" x14ac:dyDescent="0.4">
      <c r="A464" s="51">
        <v>456</v>
      </c>
      <c r="B464" s="52" t="str">
        <f>IFERROR(INDEX(Výskyt[[poradie]:[kód-P]],MATCH(A464,Výskyt[poradie],0),2),"")</f>
        <v/>
      </c>
      <c r="C464" s="52" t="str">
        <f>IFERROR(INDEX(Cenník[[Kód]:[Názov]],MATCH($B464,Cenník[Kód]),2),"")</f>
        <v/>
      </c>
      <c r="D464" s="46" t="str">
        <f t="shared" ca="1" si="22"/>
        <v/>
      </c>
      <c r="E464" s="53" t="str">
        <f>IFERROR(INDEX(Cenník[[KódN]:[JC]],MATCH($B464,Cenník[KódN]),2),"")</f>
        <v/>
      </c>
      <c r="F464" s="54" t="str">
        <f t="shared" ca="1" si="23"/>
        <v/>
      </c>
      <c r="G464" s="41"/>
      <c r="H464" s="58" t="str">
        <f t="shared" si="24"/>
        <v/>
      </c>
      <c r="I464" s="46" t="str">
        <f ca="1">IF(AND($B464&gt;0,I$7&gt;0),INDEX(Výskyt[#Data],MATCH($B464,Výskyt[kód-P]),I$7),"")</f>
        <v/>
      </c>
      <c r="J464" s="46" t="str">
        <f ca="1">IF(AND($B464&gt;0,J$7&gt;0),INDEX(Výskyt[#Data],MATCH($B464,Výskyt[kód-P]),J$7),"")</f>
        <v/>
      </c>
      <c r="K464" s="46" t="str">
        <f ca="1">IF(AND($B464&gt;0,K$7&gt;0),INDEX(Výskyt[#Data],MATCH($B464,Výskyt[kód-P]),K$7),"")</f>
        <v/>
      </c>
      <c r="L464" s="46" t="str">
        <f ca="1">IF(AND($B464&gt;0,L$7&gt;0),INDEX(Výskyt[#Data],MATCH($B464,Výskyt[kód-P]),L$7),"")</f>
        <v/>
      </c>
      <c r="M464" s="46" t="str">
        <f ca="1">IF(AND($B464&gt;0,M$7&gt;0),INDEX(Výskyt[#Data],MATCH($B464,Výskyt[kód-P]),M$7),"")</f>
        <v/>
      </c>
      <c r="N464" s="46" t="str">
        <f ca="1">IF(AND($B464&gt;0,N$7&gt;0),INDEX(Výskyt[#Data],MATCH($B464,Výskyt[kód-P]),N$7),"")</f>
        <v/>
      </c>
      <c r="O464" s="46" t="str">
        <f ca="1">IF(AND($B464&gt;0,O$7&gt;0),INDEX(Výskyt[#Data],MATCH($B464,Výskyt[kód-P]),O$7),"")</f>
        <v/>
      </c>
      <c r="P464" s="46" t="str">
        <f ca="1">IF(AND($B464&gt;0,P$7&gt;0),INDEX(Výskyt[#Data],MATCH($B464,Výskyt[kód-P]),P$7),"")</f>
        <v/>
      </c>
      <c r="Q464" s="46" t="str">
        <f ca="1">IF(AND($B464&gt;0,Q$7&gt;0),INDEX(Výskyt[#Data],MATCH($B464,Výskyt[kód-P]),Q$7),"")</f>
        <v/>
      </c>
      <c r="R464" s="46" t="str">
        <f ca="1">IF(AND($B464&gt;0,R$7&gt;0),INDEX(Výskyt[#Data],MATCH($B464,Výskyt[kód-P]),R$7),"")</f>
        <v/>
      </c>
    </row>
    <row r="465" spans="1:18" x14ac:dyDescent="0.4">
      <c r="A465" s="51">
        <v>457</v>
      </c>
      <c r="B465" s="52" t="str">
        <f>IFERROR(INDEX(Výskyt[[poradie]:[kód-P]],MATCH(A465,Výskyt[poradie],0),2),"")</f>
        <v/>
      </c>
      <c r="C465" s="52" t="str">
        <f>IFERROR(INDEX(Cenník[[Kód]:[Názov]],MATCH($B465,Cenník[Kód]),2),"")</f>
        <v/>
      </c>
      <c r="D465" s="46" t="str">
        <f t="shared" ca="1" si="22"/>
        <v/>
      </c>
      <c r="E465" s="53" t="str">
        <f>IFERROR(INDEX(Cenník[[KódN]:[JC]],MATCH($B465,Cenník[KódN]),2),"")</f>
        <v/>
      </c>
      <c r="F465" s="54" t="str">
        <f t="shared" ca="1" si="23"/>
        <v/>
      </c>
      <c r="G465" s="41"/>
      <c r="H465" s="58" t="str">
        <f t="shared" si="24"/>
        <v/>
      </c>
      <c r="I465" s="46" t="str">
        <f ca="1">IF(AND($B465&gt;0,I$7&gt;0),INDEX(Výskyt[#Data],MATCH($B465,Výskyt[kód-P]),I$7),"")</f>
        <v/>
      </c>
      <c r="J465" s="46" t="str">
        <f ca="1">IF(AND($B465&gt;0,J$7&gt;0),INDEX(Výskyt[#Data],MATCH($B465,Výskyt[kód-P]),J$7),"")</f>
        <v/>
      </c>
      <c r="K465" s="46" t="str">
        <f ca="1">IF(AND($B465&gt;0,K$7&gt;0),INDEX(Výskyt[#Data],MATCH($B465,Výskyt[kód-P]),K$7),"")</f>
        <v/>
      </c>
      <c r="L465" s="46" t="str">
        <f ca="1">IF(AND($B465&gt;0,L$7&gt;0),INDEX(Výskyt[#Data],MATCH($B465,Výskyt[kód-P]),L$7),"")</f>
        <v/>
      </c>
      <c r="M465" s="46" t="str">
        <f ca="1">IF(AND($B465&gt;0,M$7&gt;0),INDEX(Výskyt[#Data],MATCH($B465,Výskyt[kód-P]),M$7),"")</f>
        <v/>
      </c>
      <c r="N465" s="46" t="str">
        <f ca="1">IF(AND($B465&gt;0,N$7&gt;0),INDEX(Výskyt[#Data],MATCH($B465,Výskyt[kód-P]),N$7),"")</f>
        <v/>
      </c>
      <c r="O465" s="46" t="str">
        <f ca="1">IF(AND($B465&gt;0,O$7&gt;0),INDEX(Výskyt[#Data],MATCH($B465,Výskyt[kód-P]),O$7),"")</f>
        <v/>
      </c>
      <c r="P465" s="46" t="str">
        <f ca="1">IF(AND($B465&gt;0,P$7&gt;0),INDEX(Výskyt[#Data],MATCH($B465,Výskyt[kód-P]),P$7),"")</f>
        <v/>
      </c>
      <c r="Q465" s="46" t="str">
        <f ca="1">IF(AND($B465&gt;0,Q$7&gt;0),INDEX(Výskyt[#Data],MATCH($B465,Výskyt[kód-P]),Q$7),"")</f>
        <v/>
      </c>
      <c r="R465" s="46" t="str">
        <f ca="1">IF(AND($B465&gt;0,R$7&gt;0),INDEX(Výskyt[#Data],MATCH($B465,Výskyt[kód-P]),R$7),"")</f>
        <v/>
      </c>
    </row>
    <row r="466" spans="1:18" x14ac:dyDescent="0.4">
      <c r="A466" s="51">
        <v>458</v>
      </c>
      <c r="B466" s="52" t="str">
        <f>IFERROR(INDEX(Výskyt[[poradie]:[kód-P]],MATCH(A466,Výskyt[poradie],0),2),"")</f>
        <v/>
      </c>
      <c r="C466" s="52" t="str">
        <f>IFERROR(INDEX(Cenník[[Kód]:[Názov]],MATCH($B466,Cenník[Kód]),2),"")</f>
        <v/>
      </c>
      <c r="D466" s="46" t="str">
        <f t="shared" ca="1" si="22"/>
        <v/>
      </c>
      <c r="E466" s="53" t="str">
        <f>IFERROR(INDEX(Cenník[[KódN]:[JC]],MATCH($B466,Cenník[KódN]),2),"")</f>
        <v/>
      </c>
      <c r="F466" s="54" t="str">
        <f t="shared" ca="1" si="23"/>
        <v/>
      </c>
      <c r="G466" s="41"/>
      <c r="H466" s="58" t="str">
        <f t="shared" si="24"/>
        <v/>
      </c>
      <c r="I466" s="46" t="str">
        <f ca="1">IF(AND($B466&gt;0,I$7&gt;0),INDEX(Výskyt[#Data],MATCH($B466,Výskyt[kód-P]),I$7),"")</f>
        <v/>
      </c>
      <c r="J466" s="46" t="str">
        <f ca="1">IF(AND($B466&gt;0,J$7&gt;0),INDEX(Výskyt[#Data],MATCH($B466,Výskyt[kód-P]),J$7),"")</f>
        <v/>
      </c>
      <c r="K466" s="46" t="str">
        <f ca="1">IF(AND($B466&gt;0,K$7&gt;0),INDEX(Výskyt[#Data],MATCH($B466,Výskyt[kód-P]),K$7),"")</f>
        <v/>
      </c>
      <c r="L466" s="46" t="str">
        <f ca="1">IF(AND($B466&gt;0,L$7&gt;0),INDEX(Výskyt[#Data],MATCH($B466,Výskyt[kód-P]),L$7),"")</f>
        <v/>
      </c>
      <c r="M466" s="46" t="str">
        <f ca="1">IF(AND($B466&gt;0,M$7&gt;0),INDEX(Výskyt[#Data],MATCH($B466,Výskyt[kód-P]),M$7),"")</f>
        <v/>
      </c>
      <c r="N466" s="46" t="str">
        <f ca="1">IF(AND($B466&gt;0,N$7&gt;0),INDEX(Výskyt[#Data],MATCH($B466,Výskyt[kód-P]),N$7),"")</f>
        <v/>
      </c>
      <c r="O466" s="46" t="str">
        <f ca="1">IF(AND($B466&gt;0,O$7&gt;0),INDEX(Výskyt[#Data],MATCH($B466,Výskyt[kód-P]),O$7),"")</f>
        <v/>
      </c>
      <c r="P466" s="46" t="str">
        <f ca="1">IF(AND($B466&gt;0,P$7&gt;0),INDEX(Výskyt[#Data],MATCH($B466,Výskyt[kód-P]),P$7),"")</f>
        <v/>
      </c>
      <c r="Q466" s="46" t="str">
        <f ca="1">IF(AND($B466&gt;0,Q$7&gt;0),INDEX(Výskyt[#Data],MATCH($B466,Výskyt[kód-P]),Q$7),"")</f>
        <v/>
      </c>
      <c r="R466" s="46" t="str">
        <f ca="1">IF(AND($B466&gt;0,R$7&gt;0),INDEX(Výskyt[#Data],MATCH($B466,Výskyt[kód-P]),R$7),"")</f>
        <v/>
      </c>
    </row>
    <row r="467" spans="1:18" x14ac:dyDescent="0.4">
      <c r="A467" s="51">
        <v>459</v>
      </c>
      <c r="B467" s="52" t="str">
        <f>IFERROR(INDEX(Výskyt[[poradie]:[kód-P]],MATCH(A467,Výskyt[poradie],0),2),"")</f>
        <v/>
      </c>
      <c r="C467" s="52" t="str">
        <f>IFERROR(INDEX(Cenník[[Kód]:[Názov]],MATCH($B467,Cenník[Kód]),2),"")</f>
        <v/>
      </c>
      <c r="D467" s="46" t="str">
        <f t="shared" ca="1" si="22"/>
        <v/>
      </c>
      <c r="E467" s="53" t="str">
        <f>IFERROR(INDEX(Cenník[[KódN]:[JC]],MATCH($B467,Cenník[KódN]),2),"")</f>
        <v/>
      </c>
      <c r="F467" s="54" t="str">
        <f t="shared" ca="1" si="23"/>
        <v/>
      </c>
      <c r="G467" s="41"/>
      <c r="H467" s="58" t="str">
        <f t="shared" si="24"/>
        <v/>
      </c>
      <c r="I467" s="46" t="str">
        <f ca="1">IF(AND($B467&gt;0,I$7&gt;0),INDEX(Výskyt[#Data],MATCH($B467,Výskyt[kód-P]),I$7),"")</f>
        <v/>
      </c>
      <c r="J467" s="46" t="str">
        <f ca="1">IF(AND($B467&gt;0,J$7&gt;0),INDEX(Výskyt[#Data],MATCH($B467,Výskyt[kód-P]),J$7),"")</f>
        <v/>
      </c>
      <c r="K467" s="46" t="str">
        <f ca="1">IF(AND($B467&gt;0,K$7&gt;0),INDEX(Výskyt[#Data],MATCH($B467,Výskyt[kód-P]),K$7),"")</f>
        <v/>
      </c>
      <c r="L467" s="46" t="str">
        <f ca="1">IF(AND($B467&gt;0,L$7&gt;0),INDEX(Výskyt[#Data],MATCH($B467,Výskyt[kód-P]),L$7),"")</f>
        <v/>
      </c>
      <c r="M467" s="46" t="str">
        <f ca="1">IF(AND($B467&gt;0,M$7&gt;0),INDEX(Výskyt[#Data],MATCH($B467,Výskyt[kód-P]),M$7),"")</f>
        <v/>
      </c>
      <c r="N467" s="46" t="str">
        <f ca="1">IF(AND($B467&gt;0,N$7&gt;0),INDEX(Výskyt[#Data],MATCH($B467,Výskyt[kód-P]),N$7),"")</f>
        <v/>
      </c>
      <c r="O467" s="46" t="str">
        <f ca="1">IF(AND($B467&gt;0,O$7&gt;0),INDEX(Výskyt[#Data],MATCH($B467,Výskyt[kód-P]),O$7),"")</f>
        <v/>
      </c>
      <c r="P467" s="46" t="str">
        <f ca="1">IF(AND($B467&gt;0,P$7&gt;0),INDEX(Výskyt[#Data],MATCH($B467,Výskyt[kód-P]),P$7),"")</f>
        <v/>
      </c>
      <c r="Q467" s="46" t="str">
        <f ca="1">IF(AND($B467&gt;0,Q$7&gt;0),INDEX(Výskyt[#Data],MATCH($B467,Výskyt[kód-P]),Q$7),"")</f>
        <v/>
      </c>
      <c r="R467" s="46" t="str">
        <f ca="1">IF(AND($B467&gt;0,R$7&gt;0),INDEX(Výskyt[#Data],MATCH($B467,Výskyt[kód-P]),R$7),"")</f>
        <v/>
      </c>
    </row>
    <row r="468" spans="1:18" x14ac:dyDescent="0.4">
      <c r="A468" s="51">
        <v>460</v>
      </c>
      <c r="B468" s="52" t="str">
        <f>IFERROR(INDEX(Výskyt[[poradie]:[kód-P]],MATCH(A468,Výskyt[poradie],0),2),"")</f>
        <v/>
      </c>
      <c r="C468" s="52" t="str">
        <f>IFERROR(INDEX(Cenník[[Kód]:[Názov]],MATCH($B468,Cenník[Kód]),2),"")</f>
        <v/>
      </c>
      <c r="D468" s="46" t="str">
        <f t="shared" ca="1" si="22"/>
        <v/>
      </c>
      <c r="E468" s="53" t="str">
        <f>IFERROR(INDEX(Cenník[[KódN]:[JC]],MATCH($B468,Cenník[KódN]),2),"")</f>
        <v/>
      </c>
      <c r="F468" s="54" t="str">
        <f t="shared" ca="1" si="23"/>
        <v/>
      </c>
      <c r="G468" s="41"/>
      <c r="H468" s="58" t="str">
        <f t="shared" si="24"/>
        <v/>
      </c>
      <c r="I468" s="46" t="str">
        <f ca="1">IF(AND($B468&gt;0,I$7&gt;0),INDEX(Výskyt[#Data],MATCH($B468,Výskyt[kód-P]),I$7),"")</f>
        <v/>
      </c>
      <c r="J468" s="46" t="str">
        <f ca="1">IF(AND($B468&gt;0,J$7&gt;0),INDEX(Výskyt[#Data],MATCH($B468,Výskyt[kód-P]),J$7),"")</f>
        <v/>
      </c>
      <c r="K468" s="46" t="str">
        <f ca="1">IF(AND($B468&gt;0,K$7&gt;0),INDEX(Výskyt[#Data],MATCH($B468,Výskyt[kód-P]),K$7),"")</f>
        <v/>
      </c>
      <c r="L468" s="46" t="str">
        <f ca="1">IF(AND($B468&gt;0,L$7&gt;0),INDEX(Výskyt[#Data],MATCH($B468,Výskyt[kód-P]),L$7),"")</f>
        <v/>
      </c>
      <c r="M468" s="46" t="str">
        <f ca="1">IF(AND($B468&gt;0,M$7&gt;0),INDEX(Výskyt[#Data],MATCH($B468,Výskyt[kód-P]),M$7),"")</f>
        <v/>
      </c>
      <c r="N468" s="46" t="str">
        <f ca="1">IF(AND($B468&gt;0,N$7&gt;0),INDEX(Výskyt[#Data],MATCH($B468,Výskyt[kód-P]),N$7),"")</f>
        <v/>
      </c>
      <c r="O468" s="46" t="str">
        <f ca="1">IF(AND($B468&gt;0,O$7&gt;0),INDEX(Výskyt[#Data],MATCH($B468,Výskyt[kód-P]),O$7),"")</f>
        <v/>
      </c>
      <c r="P468" s="46" t="str">
        <f ca="1">IF(AND($B468&gt;0,P$7&gt;0),INDEX(Výskyt[#Data],MATCH($B468,Výskyt[kód-P]),P$7),"")</f>
        <v/>
      </c>
      <c r="Q468" s="46" t="str">
        <f ca="1">IF(AND($B468&gt;0,Q$7&gt;0),INDEX(Výskyt[#Data],MATCH($B468,Výskyt[kód-P]),Q$7),"")</f>
        <v/>
      </c>
      <c r="R468" s="46" t="str">
        <f ca="1">IF(AND($B468&gt;0,R$7&gt;0),INDEX(Výskyt[#Data],MATCH($B468,Výskyt[kód-P]),R$7),"")</f>
        <v/>
      </c>
    </row>
    <row r="469" spans="1:18" x14ac:dyDescent="0.4">
      <c r="A469" s="51">
        <v>461</v>
      </c>
      <c r="B469" s="52" t="str">
        <f>IFERROR(INDEX(Výskyt[[poradie]:[kód-P]],MATCH(A469,Výskyt[poradie],0),2),"")</f>
        <v/>
      </c>
      <c r="C469" s="52" t="str">
        <f>IFERROR(INDEX(Cenník[[Kód]:[Názov]],MATCH($B469,Cenník[Kód]),2),"")</f>
        <v/>
      </c>
      <c r="D469" s="46" t="str">
        <f t="shared" ca="1" si="22"/>
        <v/>
      </c>
      <c r="E469" s="53" t="str">
        <f>IFERROR(INDEX(Cenník[[KódN]:[JC]],MATCH($B469,Cenník[KódN]),2),"")</f>
        <v/>
      </c>
      <c r="F469" s="54" t="str">
        <f t="shared" ca="1" si="23"/>
        <v/>
      </c>
      <c r="G469" s="41"/>
      <c r="H469" s="58" t="str">
        <f t="shared" si="24"/>
        <v/>
      </c>
      <c r="I469" s="46" t="str">
        <f ca="1">IF(AND($B469&gt;0,I$7&gt;0),INDEX(Výskyt[#Data],MATCH($B469,Výskyt[kód-P]),I$7),"")</f>
        <v/>
      </c>
      <c r="J469" s="46" t="str">
        <f ca="1">IF(AND($B469&gt;0,J$7&gt;0),INDEX(Výskyt[#Data],MATCH($B469,Výskyt[kód-P]),J$7),"")</f>
        <v/>
      </c>
      <c r="K469" s="46" t="str">
        <f ca="1">IF(AND($B469&gt;0,K$7&gt;0),INDEX(Výskyt[#Data],MATCH($B469,Výskyt[kód-P]),K$7),"")</f>
        <v/>
      </c>
      <c r="L469" s="46" t="str">
        <f ca="1">IF(AND($B469&gt;0,L$7&gt;0),INDEX(Výskyt[#Data],MATCH($B469,Výskyt[kód-P]),L$7),"")</f>
        <v/>
      </c>
      <c r="M469" s="46" t="str">
        <f ca="1">IF(AND($B469&gt;0,M$7&gt;0),INDEX(Výskyt[#Data],MATCH($B469,Výskyt[kód-P]),M$7),"")</f>
        <v/>
      </c>
      <c r="N469" s="46" t="str">
        <f ca="1">IF(AND($B469&gt;0,N$7&gt;0),INDEX(Výskyt[#Data],MATCH($B469,Výskyt[kód-P]),N$7),"")</f>
        <v/>
      </c>
      <c r="O469" s="46" t="str">
        <f ca="1">IF(AND($B469&gt;0,O$7&gt;0),INDEX(Výskyt[#Data],MATCH($B469,Výskyt[kód-P]),O$7),"")</f>
        <v/>
      </c>
      <c r="P469" s="46" t="str">
        <f ca="1">IF(AND($B469&gt;0,P$7&gt;0),INDEX(Výskyt[#Data],MATCH($B469,Výskyt[kód-P]),P$7),"")</f>
        <v/>
      </c>
      <c r="Q469" s="46" t="str">
        <f ca="1">IF(AND($B469&gt;0,Q$7&gt;0),INDEX(Výskyt[#Data],MATCH($B469,Výskyt[kód-P]),Q$7),"")</f>
        <v/>
      </c>
      <c r="R469" s="46" t="str">
        <f ca="1">IF(AND($B469&gt;0,R$7&gt;0),INDEX(Výskyt[#Data],MATCH($B469,Výskyt[kód-P]),R$7),"")</f>
        <v/>
      </c>
    </row>
    <row r="470" spans="1:18" x14ac:dyDescent="0.4">
      <c r="A470" s="51">
        <v>462</v>
      </c>
      <c r="B470" s="52" t="str">
        <f>IFERROR(INDEX(Výskyt[[poradie]:[kód-P]],MATCH(A470,Výskyt[poradie],0),2),"")</f>
        <v/>
      </c>
      <c r="C470" s="52" t="str">
        <f>IFERROR(INDEX(Cenník[[Kód]:[Názov]],MATCH($B470,Cenník[Kód]),2),"")</f>
        <v/>
      </c>
      <c r="D470" s="46" t="str">
        <f t="shared" ca="1" si="22"/>
        <v/>
      </c>
      <c r="E470" s="53" t="str">
        <f>IFERROR(INDEX(Cenník[[KódN]:[JC]],MATCH($B470,Cenník[KódN]),2),"")</f>
        <v/>
      </c>
      <c r="F470" s="54" t="str">
        <f t="shared" ca="1" si="23"/>
        <v/>
      </c>
      <c r="G470" s="41"/>
      <c r="H470" s="58" t="str">
        <f t="shared" si="24"/>
        <v/>
      </c>
      <c r="I470" s="46" t="str">
        <f ca="1">IF(AND($B470&gt;0,I$7&gt;0),INDEX(Výskyt[#Data],MATCH($B470,Výskyt[kód-P]),I$7),"")</f>
        <v/>
      </c>
      <c r="J470" s="46" t="str">
        <f ca="1">IF(AND($B470&gt;0,J$7&gt;0),INDEX(Výskyt[#Data],MATCH($B470,Výskyt[kód-P]),J$7),"")</f>
        <v/>
      </c>
      <c r="K470" s="46" t="str">
        <f ca="1">IF(AND($B470&gt;0,K$7&gt;0),INDEX(Výskyt[#Data],MATCH($B470,Výskyt[kód-P]),K$7),"")</f>
        <v/>
      </c>
      <c r="L470" s="46" t="str">
        <f ca="1">IF(AND($B470&gt;0,L$7&gt;0),INDEX(Výskyt[#Data],MATCH($B470,Výskyt[kód-P]),L$7),"")</f>
        <v/>
      </c>
      <c r="M470" s="46" t="str">
        <f ca="1">IF(AND($B470&gt;0,M$7&gt;0),INDEX(Výskyt[#Data],MATCH($B470,Výskyt[kód-P]),M$7),"")</f>
        <v/>
      </c>
      <c r="N470" s="46" t="str">
        <f ca="1">IF(AND($B470&gt;0,N$7&gt;0),INDEX(Výskyt[#Data],MATCH($B470,Výskyt[kód-P]),N$7),"")</f>
        <v/>
      </c>
      <c r="O470" s="46" t="str">
        <f ca="1">IF(AND($B470&gt;0,O$7&gt;0),INDEX(Výskyt[#Data],MATCH($B470,Výskyt[kód-P]),O$7),"")</f>
        <v/>
      </c>
      <c r="P470" s="46" t="str">
        <f ca="1">IF(AND($B470&gt;0,P$7&gt;0),INDEX(Výskyt[#Data],MATCH($B470,Výskyt[kód-P]),P$7),"")</f>
        <v/>
      </c>
      <c r="Q470" s="46" t="str">
        <f ca="1">IF(AND($B470&gt;0,Q$7&gt;0),INDEX(Výskyt[#Data],MATCH($B470,Výskyt[kód-P]),Q$7),"")</f>
        <v/>
      </c>
      <c r="R470" s="46" t="str">
        <f ca="1">IF(AND($B470&gt;0,R$7&gt;0),INDEX(Výskyt[#Data],MATCH($B470,Výskyt[kód-P]),R$7),"")</f>
        <v/>
      </c>
    </row>
    <row r="471" spans="1:18" x14ac:dyDescent="0.4">
      <c r="A471" s="51">
        <v>463</v>
      </c>
      <c r="B471" s="52" t="str">
        <f>IFERROR(INDEX(Výskyt[[poradie]:[kód-P]],MATCH(A471,Výskyt[poradie],0),2),"")</f>
        <v/>
      </c>
      <c r="C471" s="52" t="str">
        <f>IFERROR(INDEX(Cenník[[Kód]:[Názov]],MATCH($B471,Cenník[Kód]),2),"")</f>
        <v/>
      </c>
      <c r="D471" s="46" t="str">
        <f t="shared" ca="1" si="22"/>
        <v/>
      </c>
      <c r="E471" s="53" t="str">
        <f>IFERROR(INDEX(Cenník[[KódN]:[JC]],MATCH($B471,Cenník[KódN]),2),"")</f>
        <v/>
      </c>
      <c r="F471" s="54" t="str">
        <f t="shared" ca="1" si="23"/>
        <v/>
      </c>
      <c r="G471" s="41"/>
      <c r="H471" s="58" t="str">
        <f t="shared" si="24"/>
        <v/>
      </c>
      <c r="I471" s="46" t="str">
        <f ca="1">IF(AND($B471&gt;0,I$7&gt;0),INDEX(Výskyt[#Data],MATCH($B471,Výskyt[kód-P]),I$7),"")</f>
        <v/>
      </c>
      <c r="J471" s="46" t="str">
        <f ca="1">IF(AND($B471&gt;0,J$7&gt;0),INDEX(Výskyt[#Data],MATCH($B471,Výskyt[kód-P]),J$7),"")</f>
        <v/>
      </c>
      <c r="K471" s="46" t="str">
        <f ca="1">IF(AND($B471&gt;0,K$7&gt;0),INDEX(Výskyt[#Data],MATCH($B471,Výskyt[kód-P]),K$7),"")</f>
        <v/>
      </c>
      <c r="L471" s="46" t="str">
        <f ca="1">IF(AND($B471&gt;0,L$7&gt;0),INDEX(Výskyt[#Data],MATCH($B471,Výskyt[kód-P]),L$7),"")</f>
        <v/>
      </c>
      <c r="M471" s="46" t="str">
        <f ca="1">IF(AND($B471&gt;0,M$7&gt;0),INDEX(Výskyt[#Data],MATCH($B471,Výskyt[kód-P]),M$7),"")</f>
        <v/>
      </c>
      <c r="N471" s="46" t="str">
        <f ca="1">IF(AND($B471&gt;0,N$7&gt;0),INDEX(Výskyt[#Data],MATCH($B471,Výskyt[kód-P]),N$7),"")</f>
        <v/>
      </c>
      <c r="O471" s="46" t="str">
        <f ca="1">IF(AND($B471&gt;0,O$7&gt;0),INDEX(Výskyt[#Data],MATCH($B471,Výskyt[kód-P]),O$7),"")</f>
        <v/>
      </c>
      <c r="P471" s="46" t="str">
        <f ca="1">IF(AND($B471&gt;0,P$7&gt;0),INDEX(Výskyt[#Data],MATCH($B471,Výskyt[kód-P]),P$7),"")</f>
        <v/>
      </c>
      <c r="Q471" s="46" t="str">
        <f ca="1">IF(AND($B471&gt;0,Q$7&gt;0),INDEX(Výskyt[#Data],MATCH($B471,Výskyt[kód-P]),Q$7),"")</f>
        <v/>
      </c>
      <c r="R471" s="46" t="str">
        <f ca="1">IF(AND($B471&gt;0,R$7&gt;0),INDEX(Výskyt[#Data],MATCH($B471,Výskyt[kód-P]),R$7),"")</f>
        <v/>
      </c>
    </row>
    <row r="472" spans="1:18" x14ac:dyDescent="0.4">
      <c r="A472" s="51">
        <v>464</v>
      </c>
      <c r="B472" s="52" t="str">
        <f>IFERROR(INDEX(Výskyt[[poradie]:[kód-P]],MATCH(A472,Výskyt[poradie],0),2),"")</f>
        <v/>
      </c>
      <c r="C472" s="52" t="str">
        <f>IFERROR(INDEX(Cenník[[Kód]:[Názov]],MATCH($B472,Cenník[Kód]),2),"")</f>
        <v/>
      </c>
      <c r="D472" s="46" t="str">
        <f t="shared" ca="1" si="22"/>
        <v/>
      </c>
      <c r="E472" s="53" t="str">
        <f>IFERROR(INDEX(Cenník[[KódN]:[JC]],MATCH($B472,Cenník[KódN]),2),"")</f>
        <v/>
      </c>
      <c r="F472" s="54" t="str">
        <f t="shared" ca="1" si="23"/>
        <v/>
      </c>
      <c r="G472" s="41"/>
      <c r="H472" s="58" t="str">
        <f t="shared" si="24"/>
        <v/>
      </c>
      <c r="I472" s="46" t="str">
        <f ca="1">IF(AND($B472&gt;0,I$7&gt;0),INDEX(Výskyt[#Data],MATCH($B472,Výskyt[kód-P]),I$7),"")</f>
        <v/>
      </c>
      <c r="J472" s="46" t="str">
        <f ca="1">IF(AND($B472&gt;0,J$7&gt;0),INDEX(Výskyt[#Data],MATCH($B472,Výskyt[kód-P]),J$7),"")</f>
        <v/>
      </c>
      <c r="K472" s="46" t="str">
        <f ca="1">IF(AND($B472&gt;0,K$7&gt;0),INDEX(Výskyt[#Data],MATCH($B472,Výskyt[kód-P]),K$7),"")</f>
        <v/>
      </c>
      <c r="L472" s="46" t="str">
        <f ca="1">IF(AND($B472&gt;0,L$7&gt;0),INDEX(Výskyt[#Data],MATCH($B472,Výskyt[kód-P]),L$7),"")</f>
        <v/>
      </c>
      <c r="M472" s="46" t="str">
        <f ca="1">IF(AND($B472&gt;0,M$7&gt;0),INDEX(Výskyt[#Data],MATCH($B472,Výskyt[kód-P]),M$7),"")</f>
        <v/>
      </c>
      <c r="N472" s="46" t="str">
        <f ca="1">IF(AND($B472&gt;0,N$7&gt;0),INDEX(Výskyt[#Data],MATCH($B472,Výskyt[kód-P]),N$7),"")</f>
        <v/>
      </c>
      <c r="O472" s="46" t="str">
        <f ca="1">IF(AND($B472&gt;0,O$7&gt;0),INDEX(Výskyt[#Data],MATCH($B472,Výskyt[kód-P]),O$7),"")</f>
        <v/>
      </c>
      <c r="P472" s="46" t="str">
        <f ca="1">IF(AND($B472&gt;0,P$7&gt;0),INDEX(Výskyt[#Data],MATCH($B472,Výskyt[kód-P]),P$7),"")</f>
        <v/>
      </c>
      <c r="Q472" s="46" t="str">
        <f ca="1">IF(AND($B472&gt;0,Q$7&gt;0),INDEX(Výskyt[#Data],MATCH($B472,Výskyt[kód-P]),Q$7),"")</f>
        <v/>
      </c>
      <c r="R472" s="46" t="str">
        <f ca="1">IF(AND($B472&gt;0,R$7&gt;0),INDEX(Výskyt[#Data],MATCH($B472,Výskyt[kód-P]),R$7),"")</f>
        <v/>
      </c>
    </row>
    <row r="473" spans="1:18" x14ac:dyDescent="0.4">
      <c r="A473" s="51">
        <v>465</v>
      </c>
      <c r="B473" s="52" t="str">
        <f>IFERROR(INDEX(Výskyt[[poradie]:[kód-P]],MATCH(A473,Výskyt[poradie],0),2),"")</f>
        <v/>
      </c>
      <c r="C473" s="52" t="str">
        <f>IFERROR(INDEX(Cenník[[Kód]:[Názov]],MATCH($B473,Cenník[Kód]),2),"")</f>
        <v/>
      </c>
      <c r="D473" s="46" t="str">
        <f t="shared" ca="1" si="22"/>
        <v/>
      </c>
      <c r="E473" s="53" t="str">
        <f>IFERROR(INDEX(Cenník[[KódN]:[JC]],MATCH($B473,Cenník[KódN]),2),"")</f>
        <v/>
      </c>
      <c r="F473" s="54" t="str">
        <f t="shared" ca="1" si="23"/>
        <v/>
      </c>
      <c r="G473" s="41"/>
      <c r="H473" s="58" t="str">
        <f t="shared" si="24"/>
        <v/>
      </c>
      <c r="I473" s="46" t="str">
        <f ca="1">IF(AND($B473&gt;0,I$7&gt;0),INDEX(Výskyt[#Data],MATCH($B473,Výskyt[kód-P]),I$7),"")</f>
        <v/>
      </c>
      <c r="J473" s="46" t="str">
        <f ca="1">IF(AND($B473&gt;0,J$7&gt;0),INDEX(Výskyt[#Data],MATCH($B473,Výskyt[kód-P]),J$7),"")</f>
        <v/>
      </c>
      <c r="K473" s="46" t="str">
        <f ca="1">IF(AND($B473&gt;0,K$7&gt;0),INDEX(Výskyt[#Data],MATCH($B473,Výskyt[kód-P]),K$7),"")</f>
        <v/>
      </c>
      <c r="L473" s="46" t="str">
        <f ca="1">IF(AND($B473&gt;0,L$7&gt;0),INDEX(Výskyt[#Data],MATCH($B473,Výskyt[kód-P]),L$7),"")</f>
        <v/>
      </c>
      <c r="M473" s="46" t="str">
        <f ca="1">IF(AND($B473&gt;0,M$7&gt;0),INDEX(Výskyt[#Data],MATCH($B473,Výskyt[kód-P]),M$7),"")</f>
        <v/>
      </c>
      <c r="N473" s="46" t="str">
        <f ca="1">IF(AND($B473&gt;0,N$7&gt;0),INDEX(Výskyt[#Data],MATCH($B473,Výskyt[kód-P]),N$7),"")</f>
        <v/>
      </c>
      <c r="O473" s="46" t="str">
        <f ca="1">IF(AND($B473&gt;0,O$7&gt;0),INDEX(Výskyt[#Data],MATCH($B473,Výskyt[kód-P]),O$7),"")</f>
        <v/>
      </c>
      <c r="P473" s="46" t="str">
        <f ca="1">IF(AND($B473&gt;0,P$7&gt;0),INDEX(Výskyt[#Data],MATCH($B473,Výskyt[kód-P]),P$7),"")</f>
        <v/>
      </c>
      <c r="Q473" s="46" t="str">
        <f ca="1">IF(AND($B473&gt;0,Q$7&gt;0),INDEX(Výskyt[#Data],MATCH($B473,Výskyt[kód-P]),Q$7),"")</f>
        <v/>
      </c>
      <c r="R473" s="46" t="str">
        <f ca="1">IF(AND($B473&gt;0,R$7&gt;0),INDEX(Výskyt[#Data],MATCH($B473,Výskyt[kód-P]),R$7),"")</f>
        <v/>
      </c>
    </row>
    <row r="474" spans="1:18" x14ac:dyDescent="0.4">
      <c r="A474" s="51">
        <v>466</v>
      </c>
      <c r="B474" s="52" t="str">
        <f>IFERROR(INDEX(Výskyt[[poradie]:[kód-P]],MATCH(A474,Výskyt[poradie],0),2),"")</f>
        <v/>
      </c>
      <c r="C474" s="52" t="str">
        <f>IFERROR(INDEX(Cenník[[Kód]:[Názov]],MATCH($B474,Cenník[Kód]),2),"")</f>
        <v/>
      </c>
      <c r="D474" s="46" t="str">
        <f t="shared" ca="1" si="22"/>
        <v/>
      </c>
      <c r="E474" s="53" t="str">
        <f>IFERROR(INDEX(Cenník[[KódN]:[JC]],MATCH($B474,Cenník[KódN]),2),"")</f>
        <v/>
      </c>
      <c r="F474" s="54" t="str">
        <f t="shared" ca="1" si="23"/>
        <v/>
      </c>
      <c r="G474" s="41"/>
      <c r="H474" s="58" t="str">
        <f t="shared" si="24"/>
        <v/>
      </c>
      <c r="I474" s="46" t="str">
        <f ca="1">IF(AND($B474&gt;0,I$7&gt;0),INDEX(Výskyt[#Data],MATCH($B474,Výskyt[kód-P]),I$7),"")</f>
        <v/>
      </c>
      <c r="J474" s="46" t="str">
        <f ca="1">IF(AND($B474&gt;0,J$7&gt;0),INDEX(Výskyt[#Data],MATCH($B474,Výskyt[kód-P]),J$7),"")</f>
        <v/>
      </c>
      <c r="K474" s="46" t="str">
        <f ca="1">IF(AND($B474&gt;0,K$7&gt;0),INDEX(Výskyt[#Data],MATCH($B474,Výskyt[kód-P]),K$7),"")</f>
        <v/>
      </c>
      <c r="L474" s="46" t="str">
        <f ca="1">IF(AND($B474&gt;0,L$7&gt;0),INDEX(Výskyt[#Data],MATCH($B474,Výskyt[kód-P]),L$7),"")</f>
        <v/>
      </c>
      <c r="M474" s="46" t="str">
        <f ca="1">IF(AND($B474&gt;0,M$7&gt;0),INDEX(Výskyt[#Data],MATCH($B474,Výskyt[kód-P]),M$7),"")</f>
        <v/>
      </c>
      <c r="N474" s="46" t="str">
        <f ca="1">IF(AND($B474&gt;0,N$7&gt;0),INDEX(Výskyt[#Data],MATCH($B474,Výskyt[kód-P]),N$7),"")</f>
        <v/>
      </c>
      <c r="O474" s="46" t="str">
        <f ca="1">IF(AND($B474&gt;0,O$7&gt;0),INDEX(Výskyt[#Data],MATCH($B474,Výskyt[kód-P]),O$7),"")</f>
        <v/>
      </c>
      <c r="P474" s="46" t="str">
        <f ca="1">IF(AND($B474&gt;0,P$7&gt;0),INDEX(Výskyt[#Data],MATCH($B474,Výskyt[kód-P]),P$7),"")</f>
        <v/>
      </c>
      <c r="Q474" s="46" t="str">
        <f ca="1">IF(AND($B474&gt;0,Q$7&gt;0),INDEX(Výskyt[#Data],MATCH($B474,Výskyt[kód-P]),Q$7),"")</f>
        <v/>
      </c>
      <c r="R474" s="46" t="str">
        <f ca="1">IF(AND($B474&gt;0,R$7&gt;0),INDEX(Výskyt[#Data],MATCH($B474,Výskyt[kód-P]),R$7),"")</f>
        <v/>
      </c>
    </row>
    <row r="475" spans="1:18" x14ac:dyDescent="0.4">
      <c r="A475" s="51">
        <v>467</v>
      </c>
      <c r="B475" s="52" t="str">
        <f>IFERROR(INDEX(Výskyt[[poradie]:[kód-P]],MATCH(A475,Výskyt[poradie],0),2),"")</f>
        <v/>
      </c>
      <c r="C475" s="52" t="str">
        <f>IFERROR(INDEX(Cenník[[Kód]:[Názov]],MATCH($B475,Cenník[Kód]),2),"")</f>
        <v/>
      </c>
      <c r="D475" s="46" t="str">
        <f t="shared" ca="1" si="22"/>
        <v/>
      </c>
      <c r="E475" s="53" t="str">
        <f>IFERROR(INDEX(Cenník[[KódN]:[JC]],MATCH($B475,Cenník[KódN]),2),"")</f>
        <v/>
      </c>
      <c r="F475" s="54" t="str">
        <f t="shared" ca="1" si="23"/>
        <v/>
      </c>
      <c r="G475" s="41"/>
      <c r="H475" s="58" t="str">
        <f t="shared" si="24"/>
        <v/>
      </c>
      <c r="I475" s="46" t="str">
        <f ca="1">IF(AND($B475&gt;0,I$7&gt;0),INDEX(Výskyt[#Data],MATCH($B475,Výskyt[kód-P]),I$7),"")</f>
        <v/>
      </c>
      <c r="J475" s="46" t="str">
        <f ca="1">IF(AND($B475&gt;0,J$7&gt;0),INDEX(Výskyt[#Data],MATCH($B475,Výskyt[kód-P]),J$7),"")</f>
        <v/>
      </c>
      <c r="K475" s="46" t="str">
        <f ca="1">IF(AND($B475&gt;0,K$7&gt;0),INDEX(Výskyt[#Data],MATCH($B475,Výskyt[kód-P]),K$7),"")</f>
        <v/>
      </c>
      <c r="L475" s="46" t="str">
        <f ca="1">IF(AND($B475&gt;0,L$7&gt;0),INDEX(Výskyt[#Data],MATCH($B475,Výskyt[kód-P]),L$7),"")</f>
        <v/>
      </c>
      <c r="M475" s="46" t="str">
        <f ca="1">IF(AND($B475&gt;0,M$7&gt;0),INDEX(Výskyt[#Data],MATCH($B475,Výskyt[kód-P]),M$7),"")</f>
        <v/>
      </c>
      <c r="N475" s="46" t="str">
        <f ca="1">IF(AND($B475&gt;0,N$7&gt;0),INDEX(Výskyt[#Data],MATCH($B475,Výskyt[kód-P]),N$7),"")</f>
        <v/>
      </c>
      <c r="O475" s="46" t="str">
        <f ca="1">IF(AND($B475&gt;0,O$7&gt;0),INDEX(Výskyt[#Data],MATCH($B475,Výskyt[kód-P]),O$7),"")</f>
        <v/>
      </c>
      <c r="P475" s="46" t="str">
        <f ca="1">IF(AND($B475&gt;0,P$7&gt;0),INDEX(Výskyt[#Data],MATCH($B475,Výskyt[kód-P]),P$7),"")</f>
        <v/>
      </c>
      <c r="Q475" s="46" t="str">
        <f ca="1">IF(AND($B475&gt;0,Q$7&gt;0),INDEX(Výskyt[#Data],MATCH($B475,Výskyt[kód-P]),Q$7),"")</f>
        <v/>
      </c>
      <c r="R475" s="46" t="str">
        <f ca="1">IF(AND($B475&gt;0,R$7&gt;0),INDEX(Výskyt[#Data],MATCH($B475,Výskyt[kód-P]),R$7),"")</f>
        <v/>
      </c>
    </row>
    <row r="476" spans="1:18" x14ac:dyDescent="0.4">
      <c r="A476" s="51">
        <v>468</v>
      </c>
      <c r="B476" s="52" t="str">
        <f>IFERROR(INDEX(Výskyt[[poradie]:[kód-P]],MATCH(A476,Výskyt[poradie],0),2),"")</f>
        <v/>
      </c>
      <c r="C476" s="52" t="str">
        <f>IFERROR(INDEX(Cenník[[Kód]:[Názov]],MATCH($B476,Cenník[Kód]),2),"")</f>
        <v/>
      </c>
      <c r="D476" s="46" t="str">
        <f t="shared" ca="1" si="22"/>
        <v/>
      </c>
      <c r="E476" s="53" t="str">
        <f>IFERROR(INDEX(Cenník[[KódN]:[JC]],MATCH($B476,Cenník[KódN]),2),"")</f>
        <v/>
      </c>
      <c r="F476" s="54" t="str">
        <f t="shared" ca="1" si="23"/>
        <v/>
      </c>
      <c r="G476" s="41"/>
      <c r="H476" s="58" t="str">
        <f t="shared" si="24"/>
        <v/>
      </c>
      <c r="I476" s="46" t="str">
        <f ca="1">IF(AND($B476&gt;0,I$7&gt;0),INDEX(Výskyt[#Data],MATCH($B476,Výskyt[kód-P]),I$7),"")</f>
        <v/>
      </c>
      <c r="J476" s="46" t="str">
        <f ca="1">IF(AND($B476&gt;0,J$7&gt;0),INDEX(Výskyt[#Data],MATCH($B476,Výskyt[kód-P]),J$7),"")</f>
        <v/>
      </c>
      <c r="K476" s="46" t="str">
        <f ca="1">IF(AND($B476&gt;0,K$7&gt;0),INDEX(Výskyt[#Data],MATCH($B476,Výskyt[kód-P]),K$7),"")</f>
        <v/>
      </c>
      <c r="L476" s="46" t="str">
        <f ca="1">IF(AND($B476&gt;0,L$7&gt;0),INDEX(Výskyt[#Data],MATCH($B476,Výskyt[kód-P]),L$7),"")</f>
        <v/>
      </c>
      <c r="M476" s="46" t="str">
        <f ca="1">IF(AND($B476&gt;0,M$7&gt;0),INDEX(Výskyt[#Data],MATCH($B476,Výskyt[kód-P]),M$7),"")</f>
        <v/>
      </c>
      <c r="N476" s="46" t="str">
        <f ca="1">IF(AND($B476&gt;0,N$7&gt;0),INDEX(Výskyt[#Data],MATCH($B476,Výskyt[kód-P]),N$7),"")</f>
        <v/>
      </c>
      <c r="O476" s="46" t="str">
        <f ca="1">IF(AND($B476&gt;0,O$7&gt;0),INDEX(Výskyt[#Data],MATCH($B476,Výskyt[kód-P]),O$7),"")</f>
        <v/>
      </c>
      <c r="P476" s="46" t="str">
        <f ca="1">IF(AND($B476&gt;0,P$7&gt;0),INDEX(Výskyt[#Data],MATCH($B476,Výskyt[kód-P]),P$7),"")</f>
        <v/>
      </c>
      <c r="Q476" s="46" t="str">
        <f ca="1">IF(AND($B476&gt;0,Q$7&gt;0),INDEX(Výskyt[#Data],MATCH($B476,Výskyt[kód-P]),Q$7),"")</f>
        <v/>
      </c>
      <c r="R476" s="46" t="str">
        <f ca="1">IF(AND($B476&gt;0,R$7&gt;0),INDEX(Výskyt[#Data],MATCH($B476,Výskyt[kód-P]),R$7),"")</f>
        <v/>
      </c>
    </row>
  </sheetData>
  <sheetProtection algorithmName="SHA-512" hashValue="gfOQ8LMi5RJYp4qUgGK8qNGu39BzpWGjcCch2qsgTrvYhP8ckiFakOhtGmOMC+cULjC7WQ7YorGEldQx25rZcQ==" saltValue="zJ6ppJv8qGzrfYjjaNZNLw==" spinCount="100000" sheet="1" objects="1" scenarios="1"/>
  <mergeCells count="6">
    <mergeCell ref="B2:F2"/>
    <mergeCell ref="B3:B4"/>
    <mergeCell ref="C3:D3"/>
    <mergeCell ref="E3:F3"/>
    <mergeCell ref="C4:D4"/>
    <mergeCell ref="E4:F4"/>
  </mergeCells>
  <conditionalFormatting sqref="B9:F476 H9:H476">
    <cfRule type="expression" dxfId="11" priority="1">
      <formula>$B9&lt;&gt;""</formula>
    </cfRule>
  </conditionalFormatting>
  <conditionalFormatting sqref="I2:R2 I8:R8">
    <cfRule type="expression" dxfId="10" priority="2">
      <formula>I$3&lt;&gt;""</formula>
    </cfRule>
  </conditionalFormatting>
  <conditionalFormatting sqref="I2:R4 I8:R8">
    <cfRule type="expression" dxfId="9" priority="3">
      <formula>I$3&lt;&gt;""</formula>
    </cfRule>
  </conditionalFormatting>
  <conditionalFormatting sqref="I9:R476">
    <cfRule type="expression" dxfId="8" priority="4">
      <formula>AND($B9&lt;&gt;"",I$3&lt;&gt;"")</formula>
    </cfRule>
  </conditionalFormatting>
  <dataValidations count="1">
    <dataValidation allowBlank="1" showDropDown="1" showInputMessage="1" showErrorMessage="1" sqref="C3 I3:R4 B9:F476 I9:R476" xr:uid="{7C2B51A4-7F33-4150-A75F-7F35E5E556C2}"/>
  </dataValidations>
  <printOptions horizontalCentered="1"/>
  <pageMargins left="0.39370078740157483" right="0.39370078740157483" top="0.19685039370078741" bottom="0.19685039370078741" header="0" footer="0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61B7-5A97-466F-B357-683CBA6351B4}">
  <sheetPr>
    <pageSetUpPr fitToPage="1"/>
  </sheetPr>
  <dimension ref="A1:AY77"/>
  <sheetViews>
    <sheetView showGridLines="0" showRowColHeaders="0" showZeros="0" zoomScaleNormal="100" workbookViewId="0">
      <selection activeCell="C2" sqref="C2:E2"/>
    </sheetView>
  </sheetViews>
  <sheetFormatPr defaultColWidth="9.15234375" defaultRowHeight="12.9" x14ac:dyDescent="0.35"/>
  <cols>
    <col min="1" max="1" width="3.15234375" style="7" customWidth="1"/>
    <col min="2" max="2" width="24.15234375" style="7" customWidth="1"/>
    <col min="3" max="3" width="3.3046875" style="7" customWidth="1"/>
    <col min="4" max="4" width="4.69140625" style="7" customWidth="1"/>
    <col min="5" max="5" width="5.3828125" style="7" customWidth="1"/>
    <col min="6" max="6" width="3.15234375" style="7" customWidth="1"/>
    <col min="7" max="7" width="24.15234375" style="7" customWidth="1"/>
    <col min="8" max="8" width="3.3046875" style="7" customWidth="1"/>
    <col min="9" max="9" width="4.69140625" style="7" customWidth="1"/>
    <col min="10" max="10" width="5.3828125" style="7" customWidth="1"/>
    <col min="11" max="11" width="3.15234375" style="7" customWidth="1"/>
    <col min="12" max="12" width="24.15234375" style="7" customWidth="1"/>
    <col min="13" max="13" width="3.3046875" style="7" customWidth="1"/>
    <col min="14" max="14" width="4.69140625" style="7" customWidth="1"/>
    <col min="15" max="15" width="5.3828125" style="7" customWidth="1"/>
    <col min="16" max="16" width="3.15234375" style="7" customWidth="1"/>
    <col min="17" max="17" width="24.15234375" style="7" customWidth="1"/>
    <col min="18" max="18" width="3.3046875" style="7" customWidth="1"/>
    <col min="19" max="19" width="4.69140625" style="7" customWidth="1"/>
    <col min="20" max="20" width="5.3828125" style="7" customWidth="1"/>
    <col min="21" max="21" width="3.15234375" style="7" customWidth="1"/>
    <col min="22" max="22" width="24.15234375" style="7" customWidth="1"/>
    <col min="23" max="23" width="3.3046875" style="7" customWidth="1"/>
    <col min="24" max="24" width="4.69140625" style="7" customWidth="1"/>
    <col min="25" max="25" width="5.3828125" style="7" customWidth="1"/>
    <col min="26" max="26" width="3.15234375" style="7" customWidth="1"/>
    <col min="27" max="27" width="24.15234375" style="7" customWidth="1"/>
    <col min="28" max="28" width="3.3046875" style="7" customWidth="1"/>
    <col min="29" max="29" width="4.69140625" style="7" customWidth="1"/>
    <col min="30" max="30" width="5.3828125" style="7" customWidth="1"/>
    <col min="31" max="31" width="3.15234375" style="7" customWidth="1"/>
    <col min="32" max="32" width="24.15234375" style="7" customWidth="1"/>
    <col min="33" max="33" width="3.3046875" style="7" customWidth="1"/>
    <col min="34" max="34" width="4.69140625" style="7" customWidth="1"/>
    <col min="35" max="35" width="5.3828125" style="7" customWidth="1"/>
    <col min="36" max="36" width="3.15234375" style="7" customWidth="1"/>
    <col min="37" max="37" width="24.15234375" style="7" customWidth="1"/>
    <col min="38" max="38" width="3.3046875" style="7" customWidth="1"/>
    <col min="39" max="39" width="4.69140625" style="7" customWidth="1"/>
    <col min="40" max="40" width="5.3828125" style="7" customWidth="1"/>
    <col min="41" max="41" width="3.15234375" style="7" customWidth="1"/>
    <col min="42" max="42" width="24.15234375" style="7" customWidth="1"/>
    <col min="43" max="43" width="3.3046875" style="7" customWidth="1"/>
    <col min="44" max="44" width="4.69140625" style="7" customWidth="1"/>
    <col min="45" max="45" width="5.3828125" style="7" customWidth="1"/>
    <col min="46" max="46" width="3.15234375" style="7" customWidth="1"/>
    <col min="47" max="47" width="24.15234375" style="7" customWidth="1"/>
    <col min="48" max="48" width="3.3046875" style="7" customWidth="1"/>
    <col min="49" max="49" width="4.69140625" style="7" customWidth="1"/>
    <col min="50" max="50" width="5.3828125" style="7" customWidth="1"/>
    <col min="51" max="51" width="3.15234375" style="7" customWidth="1"/>
    <col min="52" max="16384" width="9.15234375" style="7"/>
  </cols>
  <sheetData>
    <row r="1" spans="1:51" s="39" customFormat="1" ht="12.75" customHeight="1" x14ac:dyDescent="0.4">
      <c r="A1" s="11" t="str">
        <f>Zostavy!$E$3</f>
        <v>MŠ</v>
      </c>
      <c r="B1" s="11" t="str">
        <f>Zostavy!$K$3</f>
        <v>1.ročník</v>
      </c>
      <c r="C1" s="11" t="str">
        <f>Zostavy!$Q$3</f>
        <v>2.ročník</v>
      </c>
      <c r="D1" s="11" t="str">
        <f>Zostavy!$E$45</f>
        <v>3.ročník</v>
      </c>
      <c r="E1" s="11" t="str">
        <f>Zostavy!$K$45</f>
        <v>4.ročník</v>
      </c>
      <c r="F1" s="11" t="str">
        <f>Zostavy!$Q$45</f>
        <v>5.ročník</v>
      </c>
      <c r="G1" s="11" t="str">
        <f>Zostavy!$E$87</f>
        <v>6.ročník</v>
      </c>
      <c r="H1" s="11" t="str">
        <f>Zostavy!$K$87</f>
        <v>7.ročník</v>
      </c>
      <c r="I1" s="11" t="str">
        <f>Zostavy!$Q$87</f>
        <v>8.ročník</v>
      </c>
      <c r="J1" s="11" t="str">
        <f>Zostavy!$E$129</f>
        <v>9.ročník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5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ht="15" customHeight="1" x14ac:dyDescent="0.35">
      <c r="A2" s="11">
        <f>MATCH($C$2,$A$1:$AJ$1,0)</f>
        <v>1</v>
      </c>
      <c r="B2" s="10" t="s">
        <v>625</v>
      </c>
      <c r="C2" s="303" t="s">
        <v>495</v>
      </c>
      <c r="D2" s="303" t="s">
        <v>497</v>
      </c>
      <c r="E2" s="303" t="s">
        <v>497</v>
      </c>
      <c r="F2" s="9"/>
      <c r="G2" s="302" t="s">
        <v>626</v>
      </c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1" ht="15" customHeight="1" x14ac:dyDescent="0.35">
      <c r="A3" s="11">
        <f>(ROUNDUP(A2/3,0)-1)*42+5</f>
        <v>5</v>
      </c>
      <c r="B3" s="10" t="s">
        <v>627</v>
      </c>
      <c r="C3" s="298" t="s">
        <v>641</v>
      </c>
      <c r="D3" s="298"/>
      <c r="E3" s="298"/>
      <c r="F3" s="9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15" customHeight="1" x14ac:dyDescent="0.35">
      <c r="A4" s="11">
        <f>IF(MOD(A2,3)=1,3,IF(MOD(A2,3)=2,9,15))</f>
        <v>3</v>
      </c>
      <c r="B4" s="10" t="s">
        <v>599</v>
      </c>
      <c r="C4" s="299"/>
      <c r="D4" s="300"/>
      <c r="E4" s="301"/>
      <c r="F4" s="9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5" customHeight="1" x14ac:dyDescent="0.35">
      <c r="A5" s="8"/>
      <c r="B5" s="10" t="s">
        <v>628</v>
      </c>
      <c r="C5" s="304" t="s">
        <v>602</v>
      </c>
      <c r="D5" s="305"/>
      <c r="E5" s="306"/>
      <c r="F5" s="9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5" customHeight="1" x14ac:dyDescent="0.35">
      <c r="A6" s="8"/>
      <c r="B6" s="10" t="s">
        <v>640</v>
      </c>
      <c r="C6" s="307"/>
      <c r="D6" s="308"/>
      <c r="E6" s="309"/>
      <c r="F6" s="9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12.75" customHeight="1" x14ac:dyDescent="0.3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ht="29.25" customHeight="1" x14ac:dyDescent="0.35">
      <c r="A8" s="11"/>
      <c r="B8" s="289" t="s">
        <v>629</v>
      </c>
      <c r="C8" s="289"/>
      <c r="D8" s="289"/>
      <c r="E8" s="289"/>
      <c r="F8" s="37" t="s">
        <v>630</v>
      </c>
      <c r="G8" s="289" t="s">
        <v>629</v>
      </c>
      <c r="H8" s="289"/>
      <c r="I8" s="289"/>
      <c r="J8" s="289"/>
      <c r="K8" s="37" t="s">
        <v>630</v>
      </c>
      <c r="L8" s="289" t="s">
        <v>629</v>
      </c>
      <c r="M8" s="289"/>
      <c r="N8" s="289"/>
      <c r="O8" s="289"/>
      <c r="P8" s="37" t="s">
        <v>630</v>
      </c>
      <c r="Q8" s="289" t="s">
        <v>629</v>
      </c>
      <c r="R8" s="289"/>
      <c r="S8" s="289"/>
      <c r="T8" s="289"/>
      <c r="U8" s="37" t="s">
        <v>630</v>
      </c>
      <c r="V8" s="289" t="s">
        <v>629</v>
      </c>
      <c r="W8" s="289"/>
      <c r="X8" s="289"/>
      <c r="Y8" s="289"/>
      <c r="Z8" s="9"/>
      <c r="AA8" s="289"/>
      <c r="AB8" s="289"/>
      <c r="AC8" s="289"/>
      <c r="AD8" s="289"/>
      <c r="AE8" s="37" t="str">
        <f>IF($C$5="áno","|","")</f>
        <v/>
      </c>
      <c r="AF8" s="289"/>
      <c r="AG8" s="289"/>
      <c r="AH8" s="289"/>
      <c r="AI8" s="289"/>
      <c r="AJ8" s="37" t="str">
        <f>IF($C$5="áno","|","")</f>
        <v/>
      </c>
      <c r="AK8" s="289"/>
      <c r="AL8" s="289"/>
      <c r="AM8" s="289"/>
      <c r="AN8" s="289"/>
      <c r="AO8" s="37" t="str">
        <f>IF($C$5="áno","|","")</f>
        <v/>
      </c>
      <c r="AP8" s="289"/>
      <c r="AQ8" s="289"/>
      <c r="AR8" s="289"/>
      <c r="AS8" s="289"/>
      <c r="AT8" s="37" t="str">
        <f>IF($C$5="áno","|","")</f>
        <v/>
      </c>
      <c r="AU8" s="289"/>
      <c r="AV8" s="289"/>
      <c r="AW8" s="289"/>
      <c r="AX8" s="289"/>
      <c r="AY8" s="9"/>
    </row>
    <row r="9" spans="1:51" ht="12.75" customHeight="1" x14ac:dyDescent="0.35">
      <c r="A9" s="11"/>
      <c r="B9" s="293" t="str">
        <f>$C$3</f>
        <v>2025/2026</v>
      </c>
      <c r="C9" s="293"/>
      <c r="D9" s="293"/>
      <c r="E9" s="293"/>
      <c r="F9" s="38"/>
      <c r="G9" s="293" t="str">
        <f>$C$3</f>
        <v>2025/2026</v>
      </c>
      <c r="H9" s="293"/>
      <c r="I9" s="293"/>
      <c r="J9" s="293"/>
      <c r="K9" s="38"/>
      <c r="L9" s="293" t="str">
        <f>$C$3</f>
        <v>2025/2026</v>
      </c>
      <c r="M9" s="293"/>
      <c r="N9" s="293"/>
      <c r="O9" s="293"/>
      <c r="P9" s="38"/>
      <c r="Q9" s="293" t="str">
        <f>$C$3</f>
        <v>2025/2026</v>
      </c>
      <c r="R9" s="293"/>
      <c r="S9" s="293"/>
      <c r="T9" s="293"/>
      <c r="U9" s="38"/>
      <c r="V9" s="293" t="str">
        <f>$C$3</f>
        <v>2025/2026</v>
      </c>
      <c r="W9" s="293"/>
      <c r="X9" s="293"/>
      <c r="Y9" s="293"/>
      <c r="Z9" s="9"/>
      <c r="AA9" s="288" t="str">
        <f>IF($C$5="áno","Rozšírená zostava","")</f>
        <v/>
      </c>
      <c r="AB9" s="288"/>
      <c r="AC9" s="288"/>
      <c r="AD9" s="288"/>
      <c r="AE9" s="1"/>
      <c r="AF9" s="288" t="str">
        <f t="shared" ref="AF9" si="0">AA9</f>
        <v/>
      </c>
      <c r="AG9" s="288"/>
      <c r="AH9" s="288"/>
      <c r="AI9" s="288"/>
      <c r="AJ9" s="1"/>
      <c r="AK9" s="288" t="str">
        <f t="shared" ref="AK9" si="1">AA9</f>
        <v/>
      </c>
      <c r="AL9" s="288"/>
      <c r="AM9" s="288"/>
      <c r="AN9" s="288"/>
      <c r="AO9" s="1"/>
      <c r="AP9" s="288" t="str">
        <f t="shared" ref="AP9" si="2">AA9</f>
        <v/>
      </c>
      <c r="AQ9" s="288"/>
      <c r="AR9" s="288"/>
      <c r="AS9" s="288"/>
      <c r="AT9" s="1"/>
      <c r="AU9" s="288" t="str">
        <f t="shared" ref="AU9" si="3">AA9</f>
        <v/>
      </c>
      <c r="AV9" s="288"/>
      <c r="AW9" s="288"/>
      <c r="AX9" s="288"/>
      <c r="AY9" s="9"/>
    </row>
    <row r="10" spans="1:51" ht="15.75" customHeight="1" x14ac:dyDescent="0.35">
      <c r="A10" s="11"/>
      <c r="B10" s="184">
        <f>$C$6</f>
        <v>0</v>
      </c>
      <c r="C10" s="294" t="str">
        <f>$C$2</f>
        <v>MŠ</v>
      </c>
      <c r="D10" s="294"/>
      <c r="E10" s="294"/>
      <c r="F10" s="38"/>
      <c r="G10" s="184">
        <f>$B$10</f>
        <v>0</v>
      </c>
      <c r="H10" s="294" t="str">
        <f t="shared" ref="H10" si="4">$C$10</f>
        <v>MŠ</v>
      </c>
      <c r="I10" s="294"/>
      <c r="J10" s="294"/>
      <c r="K10" s="38"/>
      <c r="L10" s="184">
        <f>$B$10</f>
        <v>0</v>
      </c>
      <c r="M10" s="294" t="str">
        <f t="shared" ref="M10" si="5">$C$10</f>
        <v>MŠ</v>
      </c>
      <c r="N10" s="294"/>
      <c r="O10" s="294"/>
      <c r="P10" s="38"/>
      <c r="Q10" s="184">
        <f>$B$10</f>
        <v>0</v>
      </c>
      <c r="R10" s="294" t="str">
        <f t="shared" ref="R10" si="6">$C$10</f>
        <v>MŠ</v>
      </c>
      <c r="S10" s="294"/>
      <c r="T10" s="294"/>
      <c r="U10" s="38"/>
      <c r="V10" s="184">
        <f>$B$10</f>
        <v>0</v>
      </c>
      <c r="W10" s="294" t="str">
        <f t="shared" ref="W10" si="7">$C$10</f>
        <v>MŠ</v>
      </c>
      <c r="X10" s="294"/>
      <c r="Y10" s="294"/>
      <c r="Z10" s="9"/>
      <c r="AA10" s="288"/>
      <c r="AB10" s="288"/>
      <c r="AC10" s="288"/>
      <c r="AD10" s="288"/>
      <c r="AE10" s="1"/>
      <c r="AF10" s="288"/>
      <c r="AG10" s="288"/>
      <c r="AH10" s="288"/>
      <c r="AI10" s="288"/>
      <c r="AJ10" s="1"/>
      <c r="AK10" s="288"/>
      <c r="AL10" s="288"/>
      <c r="AM10" s="288"/>
      <c r="AN10" s="288"/>
      <c r="AO10" s="1"/>
      <c r="AP10" s="288"/>
      <c r="AQ10" s="288"/>
      <c r="AR10" s="288"/>
      <c r="AS10" s="288"/>
      <c r="AT10" s="1"/>
      <c r="AU10" s="288"/>
      <c r="AV10" s="288"/>
      <c r="AW10" s="288"/>
      <c r="AX10" s="288"/>
      <c r="AY10" s="9"/>
    </row>
    <row r="11" spans="1:51" x14ac:dyDescent="0.35">
      <c r="A11" s="11"/>
      <c r="B11" s="14" t="s">
        <v>631</v>
      </c>
      <c r="C11" s="15" t="s">
        <v>632</v>
      </c>
      <c r="D11" s="15" t="s">
        <v>633</v>
      </c>
      <c r="E11" s="15" t="s">
        <v>508</v>
      </c>
      <c r="F11" s="16"/>
      <c r="G11" s="14" t="s">
        <v>631</v>
      </c>
      <c r="H11" s="15" t="s">
        <v>632</v>
      </c>
      <c r="I11" s="15" t="s">
        <v>633</v>
      </c>
      <c r="J11" s="15" t="s">
        <v>508</v>
      </c>
      <c r="K11" s="16"/>
      <c r="L11" s="14" t="s">
        <v>631</v>
      </c>
      <c r="M11" s="15" t="s">
        <v>632</v>
      </c>
      <c r="N11" s="15" t="s">
        <v>633</v>
      </c>
      <c r="O11" s="15" t="s">
        <v>508</v>
      </c>
      <c r="P11" s="16"/>
      <c r="Q11" s="14" t="s">
        <v>631</v>
      </c>
      <c r="R11" s="15" t="s">
        <v>632</v>
      </c>
      <c r="S11" s="15" t="s">
        <v>633</v>
      </c>
      <c r="T11" s="15" t="s">
        <v>508</v>
      </c>
      <c r="U11" s="16"/>
      <c r="V11" s="14" t="s">
        <v>631</v>
      </c>
      <c r="W11" s="15" t="s">
        <v>632</v>
      </c>
      <c r="X11" s="15" t="s">
        <v>633</v>
      </c>
      <c r="Y11" s="15" t="s">
        <v>508</v>
      </c>
      <c r="Z11" s="9"/>
      <c r="AA11" s="27" t="str">
        <f>IF($C$5="áno","Názov položky","")</f>
        <v/>
      </c>
      <c r="AB11" s="28" t="str">
        <f>IF($C$5="áno","Ks","")</f>
        <v/>
      </c>
      <c r="AC11" s="28" t="str">
        <f>IF($C$5="áno","J.cena","")</f>
        <v/>
      </c>
      <c r="AD11" s="28" t="str">
        <f>IF($C$5="áno","Spolu","")</f>
        <v/>
      </c>
      <c r="AE11" s="16"/>
      <c r="AF11" s="27" t="str">
        <f t="shared" ref="AF11:AI11" si="8">AA11</f>
        <v/>
      </c>
      <c r="AG11" s="28" t="str">
        <f t="shared" si="8"/>
        <v/>
      </c>
      <c r="AH11" s="28" t="str">
        <f t="shared" si="8"/>
        <v/>
      </c>
      <c r="AI11" s="28" t="str">
        <f t="shared" si="8"/>
        <v/>
      </c>
      <c r="AJ11" s="16"/>
      <c r="AK11" s="27" t="str">
        <f t="shared" ref="AK11:AN11" si="9">AA11</f>
        <v/>
      </c>
      <c r="AL11" s="28" t="str">
        <f t="shared" si="9"/>
        <v/>
      </c>
      <c r="AM11" s="28" t="str">
        <f t="shared" si="9"/>
        <v/>
      </c>
      <c r="AN11" s="28" t="str">
        <f t="shared" si="9"/>
        <v/>
      </c>
      <c r="AO11" s="16"/>
      <c r="AP11" s="27" t="str">
        <f t="shared" ref="AP11:AS11" si="10">AA11</f>
        <v/>
      </c>
      <c r="AQ11" s="28" t="str">
        <f t="shared" si="10"/>
        <v/>
      </c>
      <c r="AR11" s="28" t="str">
        <f t="shared" si="10"/>
        <v/>
      </c>
      <c r="AS11" s="28" t="str">
        <f t="shared" si="10"/>
        <v/>
      </c>
      <c r="AT11" s="16"/>
      <c r="AU11" s="27" t="str">
        <f t="shared" ref="AU11:AX11" si="11">AA11</f>
        <v/>
      </c>
      <c r="AV11" s="28" t="str">
        <f t="shared" si="11"/>
        <v/>
      </c>
      <c r="AW11" s="28" t="str">
        <f t="shared" si="11"/>
        <v/>
      </c>
      <c r="AX11" s="28" t="str">
        <f t="shared" si="11"/>
        <v/>
      </c>
      <c r="AY11" s="9"/>
    </row>
    <row r="12" spans="1:51" x14ac:dyDescent="0.35">
      <c r="A12" s="11">
        <v>1</v>
      </c>
      <c r="B12" s="17" t="str">
        <f ca="1">IFERROR(INDIRECT("'Zostavy'!"&amp;ADDRESS($A$3+$A12,$A$4)),"")</f>
        <v>Náčrtník A4 20 listov</v>
      </c>
      <c r="C12" s="18">
        <f ca="1">IFERROR(INDIRECT("'Zostavy'!"&amp;ADDRESS($A$3+$A12,$A$4+1)),"")</f>
        <v>1</v>
      </c>
      <c r="D12" s="19">
        <f ca="1">IFERROR(INDIRECT("'Zostavy'!"&amp;ADDRESS($A$3+$A12,$A$4+2)),"")</f>
        <v>1.1200000000000001</v>
      </c>
      <c r="E12" s="19">
        <f ca="1">IFERROR(INDIRECT("'Zostavy'!"&amp;ADDRESS($A$3+$A12,$A$4+3)),"")</f>
        <v>1.1200000000000001</v>
      </c>
      <c r="F12" s="16"/>
      <c r="G12" s="17" t="str">
        <f t="shared" ref="G12:G45" ca="1" si="12">B12</f>
        <v>Náčrtník A4 20 listov</v>
      </c>
      <c r="H12" s="18">
        <f t="shared" ref="H12:H45" ca="1" si="13">C12</f>
        <v>1</v>
      </c>
      <c r="I12" s="19">
        <f t="shared" ref="I12:I45" ca="1" si="14">D12</f>
        <v>1.1200000000000001</v>
      </c>
      <c r="J12" s="19">
        <f t="shared" ref="J12:J45" ca="1" si="15">E12</f>
        <v>1.1200000000000001</v>
      </c>
      <c r="K12" s="16"/>
      <c r="L12" s="17" t="str">
        <f t="shared" ref="L12:L45" ca="1" si="16">B12</f>
        <v>Náčrtník A4 20 listov</v>
      </c>
      <c r="M12" s="18">
        <f t="shared" ref="M12:M45" ca="1" si="17">C12</f>
        <v>1</v>
      </c>
      <c r="N12" s="19">
        <f t="shared" ref="N12:N45" ca="1" si="18">D12</f>
        <v>1.1200000000000001</v>
      </c>
      <c r="O12" s="19">
        <f t="shared" ref="O12:O45" ca="1" si="19">E12</f>
        <v>1.1200000000000001</v>
      </c>
      <c r="P12" s="16"/>
      <c r="Q12" s="17" t="str">
        <f t="shared" ref="Q12:Q45" ca="1" si="20">B12</f>
        <v>Náčrtník A4 20 listov</v>
      </c>
      <c r="R12" s="18">
        <f t="shared" ref="R12:R45" ca="1" si="21">C12</f>
        <v>1</v>
      </c>
      <c r="S12" s="19">
        <f t="shared" ref="S12:S45" ca="1" si="22">D12</f>
        <v>1.1200000000000001</v>
      </c>
      <c r="T12" s="19">
        <f t="shared" ref="T12:T45" ca="1" si="23">E12</f>
        <v>1.1200000000000001</v>
      </c>
      <c r="U12" s="16"/>
      <c r="V12" s="17" t="str">
        <f t="shared" ref="V12:V45" ca="1" si="24">B12</f>
        <v>Náčrtník A4 20 listov</v>
      </c>
      <c r="W12" s="18">
        <f t="shared" ref="W12:W45" ca="1" si="25">C12</f>
        <v>1</v>
      </c>
      <c r="X12" s="19">
        <f t="shared" ref="X12:X45" ca="1" si="26">D12</f>
        <v>1.1200000000000001</v>
      </c>
      <c r="Y12" s="19">
        <f t="shared" ref="Y12:Y45" ca="1" si="27">E12</f>
        <v>1.1200000000000001</v>
      </c>
      <c r="Z12" s="11">
        <v>3820</v>
      </c>
      <c r="AA12" s="29" t="str">
        <f>IF($C$5="áno",VLOOKUP(Z12,Cenník[],2,0),"")</f>
        <v/>
      </c>
      <c r="AB12" s="30" t="s">
        <v>634</v>
      </c>
      <c r="AC12" s="31" t="str">
        <f>IF($C$5="áno",VLOOKUP(Z12,Cenník[],4,0),"")</f>
        <v/>
      </c>
      <c r="AD12" s="31"/>
      <c r="AE12" s="16"/>
      <c r="AF12" s="29" t="str">
        <f t="shared" ref="AF12:AF51" si="28">AA12</f>
        <v/>
      </c>
      <c r="AG12" s="30" t="s">
        <v>634</v>
      </c>
      <c r="AH12" s="31" t="str">
        <f t="shared" ref="AH12:AH51" si="29">AC12</f>
        <v/>
      </c>
      <c r="AI12" s="31"/>
      <c r="AJ12" s="16"/>
      <c r="AK12" s="32" t="str">
        <f t="shared" ref="AK12:AK51" si="30">AA12</f>
        <v/>
      </c>
      <c r="AL12" s="33" t="s">
        <v>634</v>
      </c>
      <c r="AM12" s="34" t="str">
        <f t="shared" ref="AM12:AM51" si="31">AC12</f>
        <v/>
      </c>
      <c r="AN12" s="34"/>
      <c r="AO12" s="16"/>
      <c r="AP12" s="32" t="str">
        <f t="shared" ref="AP12:AP51" si="32">AA12</f>
        <v/>
      </c>
      <c r="AQ12" s="33" t="s">
        <v>634</v>
      </c>
      <c r="AR12" s="34" t="str">
        <f t="shared" ref="AR12:AR51" si="33">AC12</f>
        <v/>
      </c>
      <c r="AS12" s="34"/>
      <c r="AT12" s="16"/>
      <c r="AU12" s="29" t="str">
        <f t="shared" ref="AU12:AU51" si="34">AA12</f>
        <v/>
      </c>
      <c r="AV12" s="30" t="s">
        <v>634</v>
      </c>
      <c r="AW12" s="31" t="str">
        <f t="shared" ref="AW12:AW51" si="35">AC12</f>
        <v/>
      </c>
      <c r="AX12" s="31"/>
      <c r="AY12" s="9"/>
    </row>
    <row r="13" spans="1:51" x14ac:dyDescent="0.35">
      <c r="A13" s="11">
        <v>2</v>
      </c>
      <c r="B13" s="17" t="str">
        <f t="shared" ref="B13:B45" ca="1" si="36">IFERROR(INDIRECT("'Zostavy'!"&amp;ADDRESS($A$3+$A13,$A$4)),"")</f>
        <v>Výkres A4 180g 10ks</v>
      </c>
      <c r="C13" s="18">
        <f t="shared" ref="C13:C45" ca="1" si="37">IFERROR(INDIRECT("'Zostavy'!"&amp;ADDRESS($A$3+$A13,$A$4+1)),"")</f>
        <v>1</v>
      </c>
      <c r="D13" s="19">
        <f t="shared" ref="D13:D44" ca="1" si="38">IFERROR(INDIRECT("'Zostavy'!"&amp;ADDRESS($A$3+$A13,$A$4+2)),"")</f>
        <v>1.1000000000000001</v>
      </c>
      <c r="E13" s="19">
        <f t="shared" ref="E13:E45" ca="1" si="39">IFERROR(INDIRECT("'Zostavy'!"&amp;ADDRESS($A$3+$A13,$A$4+3)),"")</f>
        <v>1.1000000000000001</v>
      </c>
      <c r="F13" s="16"/>
      <c r="G13" s="17" t="str">
        <f t="shared" ca="1" si="12"/>
        <v>Výkres A4 180g 10ks</v>
      </c>
      <c r="H13" s="18">
        <f t="shared" ca="1" si="13"/>
        <v>1</v>
      </c>
      <c r="I13" s="19">
        <f t="shared" ca="1" si="14"/>
        <v>1.1000000000000001</v>
      </c>
      <c r="J13" s="19">
        <f t="shared" ca="1" si="15"/>
        <v>1.1000000000000001</v>
      </c>
      <c r="K13" s="16"/>
      <c r="L13" s="17" t="str">
        <f t="shared" ca="1" si="16"/>
        <v>Výkres A4 180g 10ks</v>
      </c>
      <c r="M13" s="18">
        <f t="shared" ca="1" si="17"/>
        <v>1</v>
      </c>
      <c r="N13" s="19">
        <f t="shared" ca="1" si="18"/>
        <v>1.1000000000000001</v>
      </c>
      <c r="O13" s="19">
        <f t="shared" ca="1" si="19"/>
        <v>1.1000000000000001</v>
      </c>
      <c r="P13" s="16"/>
      <c r="Q13" s="17" t="str">
        <f t="shared" ca="1" si="20"/>
        <v>Výkres A4 180g 10ks</v>
      </c>
      <c r="R13" s="18">
        <f t="shared" ca="1" si="21"/>
        <v>1</v>
      </c>
      <c r="S13" s="19">
        <f t="shared" ca="1" si="22"/>
        <v>1.1000000000000001</v>
      </c>
      <c r="T13" s="19">
        <f t="shared" ca="1" si="23"/>
        <v>1.1000000000000001</v>
      </c>
      <c r="U13" s="16"/>
      <c r="V13" s="17" t="str">
        <f t="shared" ca="1" si="24"/>
        <v>Výkres A4 180g 10ks</v>
      </c>
      <c r="W13" s="18">
        <f t="shared" ca="1" si="25"/>
        <v>1</v>
      </c>
      <c r="X13" s="19">
        <f t="shared" ca="1" si="26"/>
        <v>1.1000000000000001</v>
      </c>
      <c r="Y13" s="19">
        <f t="shared" ca="1" si="27"/>
        <v>1.1000000000000001</v>
      </c>
      <c r="Z13" s="11">
        <v>4961</v>
      </c>
      <c r="AA13" s="29" t="str">
        <f>IF($C$5="áno",VLOOKUP(Z13,Cenník[],2,0),"")</f>
        <v/>
      </c>
      <c r="AB13" s="30" t="s">
        <v>634</v>
      </c>
      <c r="AC13" s="31" t="str">
        <f>IF($C$5="áno",VLOOKUP(Z13,Cenník[],4,0),"")</f>
        <v/>
      </c>
      <c r="AD13" s="31"/>
      <c r="AE13" s="16"/>
      <c r="AF13" s="29" t="str">
        <f t="shared" si="28"/>
        <v/>
      </c>
      <c r="AG13" s="30" t="s">
        <v>634</v>
      </c>
      <c r="AH13" s="31" t="str">
        <f t="shared" si="29"/>
        <v/>
      </c>
      <c r="AI13" s="31"/>
      <c r="AJ13" s="16"/>
      <c r="AK13" s="32" t="str">
        <f t="shared" si="30"/>
        <v/>
      </c>
      <c r="AL13" s="33" t="s">
        <v>634</v>
      </c>
      <c r="AM13" s="34" t="str">
        <f t="shared" si="31"/>
        <v/>
      </c>
      <c r="AN13" s="34"/>
      <c r="AO13" s="16"/>
      <c r="AP13" s="32" t="str">
        <f t="shared" si="32"/>
        <v/>
      </c>
      <c r="AQ13" s="33" t="s">
        <v>634</v>
      </c>
      <c r="AR13" s="34" t="str">
        <f t="shared" si="33"/>
        <v/>
      </c>
      <c r="AS13" s="34"/>
      <c r="AT13" s="16"/>
      <c r="AU13" s="29" t="str">
        <f t="shared" si="34"/>
        <v/>
      </c>
      <c r="AV13" s="30" t="s">
        <v>634</v>
      </c>
      <c r="AW13" s="31" t="str">
        <f t="shared" si="35"/>
        <v/>
      </c>
      <c r="AX13" s="31"/>
      <c r="AY13" s="9"/>
    </row>
    <row r="14" spans="1:51" x14ac:dyDescent="0.35">
      <c r="A14" s="11">
        <v>3</v>
      </c>
      <c r="B14" s="17" t="str">
        <f t="shared" ca="1" si="36"/>
        <v>Výkres A3 180g 10ks</v>
      </c>
      <c r="C14" s="18">
        <f t="shared" ca="1" si="37"/>
        <v>1</v>
      </c>
      <c r="D14" s="19">
        <f t="shared" ca="1" si="38"/>
        <v>1.86</v>
      </c>
      <c r="E14" s="19">
        <f t="shared" ca="1" si="39"/>
        <v>1.86</v>
      </c>
      <c r="F14" s="16"/>
      <c r="G14" s="17" t="str">
        <f t="shared" ca="1" si="12"/>
        <v>Výkres A3 180g 10ks</v>
      </c>
      <c r="H14" s="18">
        <f t="shared" ca="1" si="13"/>
        <v>1</v>
      </c>
      <c r="I14" s="19">
        <f t="shared" ca="1" si="14"/>
        <v>1.86</v>
      </c>
      <c r="J14" s="19">
        <f t="shared" ca="1" si="15"/>
        <v>1.86</v>
      </c>
      <c r="K14" s="16"/>
      <c r="L14" s="17" t="str">
        <f t="shared" ca="1" si="16"/>
        <v>Výkres A3 180g 10ks</v>
      </c>
      <c r="M14" s="18">
        <f t="shared" ca="1" si="17"/>
        <v>1</v>
      </c>
      <c r="N14" s="19">
        <f t="shared" ca="1" si="18"/>
        <v>1.86</v>
      </c>
      <c r="O14" s="19">
        <f t="shared" ca="1" si="19"/>
        <v>1.86</v>
      </c>
      <c r="P14" s="16"/>
      <c r="Q14" s="17" t="str">
        <f t="shared" ca="1" si="20"/>
        <v>Výkres A3 180g 10ks</v>
      </c>
      <c r="R14" s="18">
        <f t="shared" ca="1" si="21"/>
        <v>1</v>
      </c>
      <c r="S14" s="19">
        <f t="shared" ca="1" si="22"/>
        <v>1.86</v>
      </c>
      <c r="T14" s="19">
        <f t="shared" ca="1" si="23"/>
        <v>1.86</v>
      </c>
      <c r="U14" s="16"/>
      <c r="V14" s="17" t="str">
        <f t="shared" ca="1" si="24"/>
        <v>Výkres A3 180g 10ks</v>
      </c>
      <c r="W14" s="18">
        <f t="shared" ca="1" si="25"/>
        <v>1</v>
      </c>
      <c r="X14" s="19">
        <f t="shared" ca="1" si="26"/>
        <v>1.86</v>
      </c>
      <c r="Y14" s="19">
        <f t="shared" ca="1" si="27"/>
        <v>1.86</v>
      </c>
      <c r="Z14" s="11">
        <v>3830</v>
      </c>
      <c r="AA14" s="29" t="str">
        <f>IF($C$5="áno",VLOOKUP(Z14,Cenník[],2,0),"")</f>
        <v/>
      </c>
      <c r="AB14" s="30" t="s">
        <v>634</v>
      </c>
      <c r="AC14" s="31" t="str">
        <f>IF($C$5="áno",VLOOKUP(Z14,Cenník[],4,0),"")</f>
        <v/>
      </c>
      <c r="AD14" s="31"/>
      <c r="AE14" s="16"/>
      <c r="AF14" s="29" t="str">
        <f t="shared" si="28"/>
        <v/>
      </c>
      <c r="AG14" s="30" t="s">
        <v>634</v>
      </c>
      <c r="AH14" s="31" t="str">
        <f t="shared" si="29"/>
        <v/>
      </c>
      <c r="AI14" s="31"/>
      <c r="AJ14" s="16"/>
      <c r="AK14" s="32" t="str">
        <f t="shared" si="30"/>
        <v/>
      </c>
      <c r="AL14" s="33" t="s">
        <v>634</v>
      </c>
      <c r="AM14" s="34" t="str">
        <f t="shared" si="31"/>
        <v/>
      </c>
      <c r="AN14" s="34"/>
      <c r="AO14" s="16"/>
      <c r="AP14" s="32" t="str">
        <f t="shared" si="32"/>
        <v/>
      </c>
      <c r="AQ14" s="33" t="s">
        <v>634</v>
      </c>
      <c r="AR14" s="34" t="str">
        <f t="shared" si="33"/>
        <v/>
      </c>
      <c r="AS14" s="34"/>
      <c r="AT14" s="16"/>
      <c r="AU14" s="29" t="str">
        <f t="shared" si="34"/>
        <v/>
      </c>
      <c r="AV14" s="30" t="s">
        <v>634</v>
      </c>
      <c r="AW14" s="31" t="str">
        <f t="shared" si="35"/>
        <v/>
      </c>
      <c r="AX14" s="31"/>
      <c r="AY14" s="9"/>
    </row>
    <row r="15" spans="1:51" x14ac:dyDescent="0.35">
      <c r="A15" s="11">
        <v>4</v>
      </c>
      <c r="B15" s="17" t="str">
        <f t="shared" ca="1" si="36"/>
        <v>Papier A4 2x10 farieb v zložke</v>
      </c>
      <c r="C15" s="18">
        <f t="shared" ca="1" si="37"/>
        <v>1</v>
      </c>
      <c r="D15" s="19">
        <f t="shared" ca="1" si="38"/>
        <v>1.26</v>
      </c>
      <c r="E15" s="19">
        <f t="shared" ca="1" si="39"/>
        <v>1.26</v>
      </c>
      <c r="F15" s="16"/>
      <c r="G15" s="17" t="str">
        <f t="shared" ca="1" si="12"/>
        <v>Papier A4 2x10 farieb v zložke</v>
      </c>
      <c r="H15" s="18">
        <f t="shared" ca="1" si="13"/>
        <v>1</v>
      </c>
      <c r="I15" s="19">
        <f t="shared" ca="1" si="14"/>
        <v>1.26</v>
      </c>
      <c r="J15" s="19">
        <f t="shared" ca="1" si="15"/>
        <v>1.26</v>
      </c>
      <c r="K15" s="16"/>
      <c r="L15" s="17" t="str">
        <f t="shared" ca="1" si="16"/>
        <v>Papier A4 2x10 farieb v zložke</v>
      </c>
      <c r="M15" s="18">
        <f t="shared" ca="1" si="17"/>
        <v>1</v>
      </c>
      <c r="N15" s="19">
        <f t="shared" ca="1" si="18"/>
        <v>1.26</v>
      </c>
      <c r="O15" s="19">
        <f t="shared" ca="1" si="19"/>
        <v>1.26</v>
      </c>
      <c r="P15" s="16"/>
      <c r="Q15" s="17" t="str">
        <f t="shared" ca="1" si="20"/>
        <v>Papier A4 2x10 farieb v zložke</v>
      </c>
      <c r="R15" s="18">
        <f t="shared" ca="1" si="21"/>
        <v>1</v>
      </c>
      <c r="S15" s="19">
        <f t="shared" ca="1" si="22"/>
        <v>1.26</v>
      </c>
      <c r="T15" s="19">
        <f t="shared" ca="1" si="23"/>
        <v>1.26</v>
      </c>
      <c r="U15" s="16"/>
      <c r="V15" s="17" t="str">
        <f t="shared" ca="1" si="24"/>
        <v>Papier A4 2x10 farieb v zložke</v>
      </c>
      <c r="W15" s="18">
        <f t="shared" ca="1" si="25"/>
        <v>1</v>
      </c>
      <c r="X15" s="19">
        <f t="shared" ca="1" si="26"/>
        <v>1.26</v>
      </c>
      <c r="Y15" s="19">
        <f t="shared" ca="1" si="27"/>
        <v>1.26</v>
      </c>
      <c r="Z15" s="11">
        <v>4175</v>
      </c>
      <c r="AA15" s="29" t="str">
        <f>IF($C$5="áno",VLOOKUP(Z15,Cenník[],2,0),"")</f>
        <v/>
      </c>
      <c r="AB15" s="30" t="s">
        <v>634</v>
      </c>
      <c r="AC15" s="31" t="str">
        <f>IF($C$5="áno",VLOOKUP(Z15,Cenník[],4,0),"")</f>
        <v/>
      </c>
      <c r="AD15" s="31"/>
      <c r="AE15" s="16"/>
      <c r="AF15" s="29" t="str">
        <f t="shared" si="28"/>
        <v/>
      </c>
      <c r="AG15" s="30" t="s">
        <v>634</v>
      </c>
      <c r="AH15" s="31" t="str">
        <f t="shared" si="29"/>
        <v/>
      </c>
      <c r="AI15" s="31"/>
      <c r="AJ15" s="16"/>
      <c r="AK15" s="32" t="str">
        <f t="shared" si="30"/>
        <v/>
      </c>
      <c r="AL15" s="33" t="s">
        <v>634</v>
      </c>
      <c r="AM15" s="34" t="str">
        <f t="shared" si="31"/>
        <v/>
      </c>
      <c r="AN15" s="34"/>
      <c r="AO15" s="16"/>
      <c r="AP15" s="32" t="str">
        <f t="shared" si="32"/>
        <v/>
      </c>
      <c r="AQ15" s="33" t="s">
        <v>634</v>
      </c>
      <c r="AR15" s="34" t="str">
        <f t="shared" si="33"/>
        <v/>
      </c>
      <c r="AS15" s="34"/>
      <c r="AT15" s="16"/>
      <c r="AU15" s="29" t="str">
        <f t="shared" si="34"/>
        <v/>
      </c>
      <c r="AV15" s="30" t="s">
        <v>634</v>
      </c>
      <c r="AW15" s="31" t="str">
        <f t="shared" si="35"/>
        <v/>
      </c>
      <c r="AX15" s="31"/>
      <c r="AY15" s="9"/>
    </row>
    <row r="16" spans="1:51" x14ac:dyDescent="0.35">
      <c r="A16" s="11">
        <v>5</v>
      </c>
      <c r="B16" s="17" t="str">
        <f t="shared" ca="1" si="36"/>
        <v>Plastelína KOH 10</v>
      </c>
      <c r="C16" s="18">
        <f t="shared" ca="1" si="37"/>
        <v>1</v>
      </c>
      <c r="D16" s="19">
        <f t="shared" ca="1" si="38"/>
        <v>1.54</v>
      </c>
      <c r="E16" s="19">
        <f t="shared" ca="1" si="39"/>
        <v>1.54</v>
      </c>
      <c r="F16" s="16"/>
      <c r="G16" s="17" t="str">
        <f t="shared" ca="1" si="12"/>
        <v>Plastelína KOH 10</v>
      </c>
      <c r="H16" s="18">
        <f t="shared" ca="1" si="13"/>
        <v>1</v>
      </c>
      <c r="I16" s="19">
        <f t="shared" ca="1" si="14"/>
        <v>1.54</v>
      </c>
      <c r="J16" s="19">
        <f t="shared" ca="1" si="15"/>
        <v>1.54</v>
      </c>
      <c r="K16" s="16"/>
      <c r="L16" s="17" t="str">
        <f t="shared" ca="1" si="16"/>
        <v>Plastelína KOH 10</v>
      </c>
      <c r="M16" s="18">
        <f t="shared" ca="1" si="17"/>
        <v>1</v>
      </c>
      <c r="N16" s="19">
        <f t="shared" ca="1" si="18"/>
        <v>1.54</v>
      </c>
      <c r="O16" s="19">
        <f t="shared" ca="1" si="19"/>
        <v>1.54</v>
      </c>
      <c r="P16" s="16"/>
      <c r="Q16" s="17" t="str">
        <f t="shared" ca="1" si="20"/>
        <v>Plastelína KOH 10</v>
      </c>
      <c r="R16" s="18">
        <f t="shared" ca="1" si="21"/>
        <v>1</v>
      </c>
      <c r="S16" s="19">
        <f t="shared" ca="1" si="22"/>
        <v>1.54</v>
      </c>
      <c r="T16" s="19">
        <f t="shared" ca="1" si="23"/>
        <v>1.54</v>
      </c>
      <c r="U16" s="16"/>
      <c r="V16" s="17" t="str">
        <f t="shared" ca="1" si="24"/>
        <v>Plastelína KOH 10</v>
      </c>
      <c r="W16" s="18">
        <f t="shared" ca="1" si="25"/>
        <v>1</v>
      </c>
      <c r="X16" s="19">
        <f t="shared" ca="1" si="26"/>
        <v>1.54</v>
      </c>
      <c r="Y16" s="19">
        <f t="shared" ca="1" si="27"/>
        <v>1.54</v>
      </c>
      <c r="Z16" s="11">
        <v>3810</v>
      </c>
      <c r="AA16" s="29" t="str">
        <f>IF($C$5="áno",VLOOKUP(Z16,Cenník[],2,0),"")</f>
        <v/>
      </c>
      <c r="AB16" s="30" t="s">
        <v>634</v>
      </c>
      <c r="AC16" s="31" t="str">
        <f>IF($C$5="áno",VLOOKUP(Z16,Cenník[],4,0),"")</f>
        <v/>
      </c>
      <c r="AD16" s="31"/>
      <c r="AE16" s="16"/>
      <c r="AF16" s="29" t="str">
        <f t="shared" si="28"/>
        <v/>
      </c>
      <c r="AG16" s="30" t="s">
        <v>634</v>
      </c>
      <c r="AH16" s="31" t="str">
        <f t="shared" si="29"/>
        <v/>
      </c>
      <c r="AI16" s="31"/>
      <c r="AJ16" s="16"/>
      <c r="AK16" s="32" t="str">
        <f t="shared" si="30"/>
        <v/>
      </c>
      <c r="AL16" s="33" t="s">
        <v>634</v>
      </c>
      <c r="AM16" s="34" t="str">
        <f t="shared" si="31"/>
        <v/>
      </c>
      <c r="AN16" s="34"/>
      <c r="AO16" s="16"/>
      <c r="AP16" s="32" t="str">
        <f t="shared" si="32"/>
        <v/>
      </c>
      <c r="AQ16" s="33" t="s">
        <v>634</v>
      </c>
      <c r="AR16" s="34" t="str">
        <f t="shared" si="33"/>
        <v/>
      </c>
      <c r="AS16" s="34"/>
      <c r="AT16" s="16"/>
      <c r="AU16" s="29" t="str">
        <f t="shared" si="34"/>
        <v/>
      </c>
      <c r="AV16" s="30" t="s">
        <v>634</v>
      </c>
      <c r="AW16" s="31" t="str">
        <f t="shared" si="35"/>
        <v/>
      </c>
      <c r="AX16" s="31"/>
      <c r="AY16" s="9"/>
    </row>
    <row r="17" spans="1:51" x14ac:dyDescent="0.35">
      <c r="A17" s="11">
        <v>6</v>
      </c>
      <c r="B17" s="17" t="str">
        <f t="shared" ca="1" si="36"/>
        <v>Voskovky KOH 12</v>
      </c>
      <c r="C17" s="18">
        <f t="shared" ca="1" si="37"/>
        <v>1</v>
      </c>
      <c r="D17" s="19">
        <f t="shared" ca="1" si="38"/>
        <v>1.3</v>
      </c>
      <c r="E17" s="19">
        <f t="shared" ca="1" si="39"/>
        <v>1.3</v>
      </c>
      <c r="F17" s="16"/>
      <c r="G17" s="17" t="str">
        <f t="shared" ca="1" si="12"/>
        <v>Voskovky KOH 12</v>
      </c>
      <c r="H17" s="18">
        <f t="shared" ca="1" si="13"/>
        <v>1</v>
      </c>
      <c r="I17" s="19">
        <f t="shared" ca="1" si="14"/>
        <v>1.3</v>
      </c>
      <c r="J17" s="19">
        <f t="shared" ca="1" si="15"/>
        <v>1.3</v>
      </c>
      <c r="K17" s="16"/>
      <c r="L17" s="17" t="str">
        <f t="shared" ca="1" si="16"/>
        <v>Voskovky KOH 12</v>
      </c>
      <c r="M17" s="18">
        <f t="shared" ca="1" si="17"/>
        <v>1</v>
      </c>
      <c r="N17" s="19">
        <f t="shared" ca="1" si="18"/>
        <v>1.3</v>
      </c>
      <c r="O17" s="19">
        <f t="shared" ca="1" si="19"/>
        <v>1.3</v>
      </c>
      <c r="P17" s="16"/>
      <c r="Q17" s="17" t="str">
        <f t="shared" ca="1" si="20"/>
        <v>Voskovky KOH 12</v>
      </c>
      <c r="R17" s="18">
        <f t="shared" ca="1" si="21"/>
        <v>1</v>
      </c>
      <c r="S17" s="19">
        <f t="shared" ca="1" si="22"/>
        <v>1.3</v>
      </c>
      <c r="T17" s="19">
        <f t="shared" ca="1" si="23"/>
        <v>1.3</v>
      </c>
      <c r="U17" s="16"/>
      <c r="V17" s="17" t="str">
        <f t="shared" ca="1" si="24"/>
        <v>Voskovky KOH 12</v>
      </c>
      <c r="W17" s="18">
        <f t="shared" ca="1" si="25"/>
        <v>1</v>
      </c>
      <c r="X17" s="19">
        <f t="shared" ca="1" si="26"/>
        <v>1.3</v>
      </c>
      <c r="Y17" s="19">
        <f t="shared" ca="1" si="27"/>
        <v>1.3</v>
      </c>
      <c r="Z17" s="11">
        <v>3835</v>
      </c>
      <c r="AA17" s="29" t="str">
        <f>IF($C$5="áno",VLOOKUP(Z17,Cenník[],2,0),"")</f>
        <v/>
      </c>
      <c r="AB17" s="30" t="s">
        <v>634</v>
      </c>
      <c r="AC17" s="31" t="str">
        <f>IF($C$5="áno",VLOOKUP(Z17,Cenník[],4,0),"")</f>
        <v/>
      </c>
      <c r="AD17" s="31"/>
      <c r="AE17" s="16"/>
      <c r="AF17" s="29" t="str">
        <f t="shared" si="28"/>
        <v/>
      </c>
      <c r="AG17" s="30" t="s">
        <v>634</v>
      </c>
      <c r="AH17" s="31" t="str">
        <f t="shared" si="29"/>
        <v/>
      </c>
      <c r="AI17" s="31"/>
      <c r="AJ17" s="16"/>
      <c r="AK17" s="32" t="str">
        <f t="shared" si="30"/>
        <v/>
      </c>
      <c r="AL17" s="33" t="s">
        <v>634</v>
      </c>
      <c r="AM17" s="34" t="str">
        <f t="shared" si="31"/>
        <v/>
      </c>
      <c r="AN17" s="34"/>
      <c r="AO17" s="16"/>
      <c r="AP17" s="32" t="str">
        <f t="shared" si="32"/>
        <v/>
      </c>
      <c r="AQ17" s="33" t="s">
        <v>634</v>
      </c>
      <c r="AR17" s="34" t="str">
        <f t="shared" si="33"/>
        <v/>
      </c>
      <c r="AS17" s="34"/>
      <c r="AT17" s="16"/>
      <c r="AU17" s="29" t="str">
        <f t="shared" si="34"/>
        <v/>
      </c>
      <c r="AV17" s="30" t="s">
        <v>634</v>
      </c>
      <c r="AW17" s="31" t="str">
        <f t="shared" si="35"/>
        <v/>
      </c>
      <c r="AX17" s="31"/>
      <c r="AY17" s="9"/>
    </row>
    <row r="18" spans="1:51" x14ac:dyDescent="0.35">
      <c r="A18" s="11">
        <v>7</v>
      </c>
      <c r="B18" s="17" t="str">
        <f t="shared" ca="1" si="36"/>
        <v>Pastelky 3hr. Maped 12</v>
      </c>
      <c r="C18" s="18">
        <f t="shared" ca="1" si="37"/>
        <v>1</v>
      </c>
      <c r="D18" s="19">
        <f t="shared" ca="1" si="38"/>
        <v>2.88</v>
      </c>
      <c r="E18" s="19">
        <f t="shared" ca="1" si="39"/>
        <v>2.88</v>
      </c>
      <c r="F18" s="16"/>
      <c r="G18" s="17" t="str">
        <f t="shared" ca="1" si="12"/>
        <v>Pastelky 3hr. Maped 12</v>
      </c>
      <c r="H18" s="18">
        <f t="shared" ca="1" si="13"/>
        <v>1</v>
      </c>
      <c r="I18" s="19">
        <f t="shared" ca="1" si="14"/>
        <v>2.88</v>
      </c>
      <c r="J18" s="19">
        <f t="shared" ca="1" si="15"/>
        <v>2.88</v>
      </c>
      <c r="K18" s="16"/>
      <c r="L18" s="17" t="str">
        <f t="shared" ca="1" si="16"/>
        <v>Pastelky 3hr. Maped 12</v>
      </c>
      <c r="M18" s="18">
        <f t="shared" ca="1" si="17"/>
        <v>1</v>
      </c>
      <c r="N18" s="19">
        <f t="shared" ca="1" si="18"/>
        <v>2.88</v>
      </c>
      <c r="O18" s="19">
        <f t="shared" ca="1" si="19"/>
        <v>2.88</v>
      </c>
      <c r="P18" s="16"/>
      <c r="Q18" s="17" t="str">
        <f t="shared" ca="1" si="20"/>
        <v>Pastelky 3hr. Maped 12</v>
      </c>
      <c r="R18" s="18">
        <f t="shared" ca="1" si="21"/>
        <v>1</v>
      </c>
      <c r="S18" s="19">
        <f t="shared" ca="1" si="22"/>
        <v>2.88</v>
      </c>
      <c r="T18" s="19">
        <f t="shared" ca="1" si="23"/>
        <v>2.88</v>
      </c>
      <c r="U18" s="16"/>
      <c r="V18" s="17" t="str">
        <f t="shared" ca="1" si="24"/>
        <v>Pastelky 3hr. Maped 12</v>
      </c>
      <c r="W18" s="18">
        <f t="shared" ca="1" si="25"/>
        <v>1</v>
      </c>
      <c r="X18" s="19">
        <f t="shared" ca="1" si="26"/>
        <v>2.88</v>
      </c>
      <c r="Y18" s="19">
        <f t="shared" ca="1" si="27"/>
        <v>2.88</v>
      </c>
      <c r="Z18" s="11">
        <v>3840</v>
      </c>
      <c r="AA18" s="29" t="str">
        <f>IF($C$5="áno",VLOOKUP(Z18,Cenník[],2,0),"")</f>
        <v/>
      </c>
      <c r="AB18" s="30" t="s">
        <v>634</v>
      </c>
      <c r="AC18" s="31" t="str">
        <f>IF($C$5="áno",VLOOKUP(Z18,Cenník[],4,0),"")</f>
        <v/>
      </c>
      <c r="AD18" s="31"/>
      <c r="AE18" s="16"/>
      <c r="AF18" s="29" t="str">
        <f t="shared" si="28"/>
        <v/>
      </c>
      <c r="AG18" s="30" t="s">
        <v>634</v>
      </c>
      <c r="AH18" s="31" t="str">
        <f t="shared" si="29"/>
        <v/>
      </c>
      <c r="AI18" s="31"/>
      <c r="AJ18" s="16"/>
      <c r="AK18" s="32" t="str">
        <f t="shared" si="30"/>
        <v/>
      </c>
      <c r="AL18" s="33" t="s">
        <v>634</v>
      </c>
      <c r="AM18" s="34" t="str">
        <f t="shared" si="31"/>
        <v/>
      </c>
      <c r="AN18" s="34"/>
      <c r="AO18" s="16"/>
      <c r="AP18" s="32" t="str">
        <f t="shared" si="32"/>
        <v/>
      </c>
      <c r="AQ18" s="33" t="s">
        <v>634</v>
      </c>
      <c r="AR18" s="34" t="str">
        <f t="shared" si="33"/>
        <v/>
      </c>
      <c r="AS18" s="34"/>
      <c r="AT18" s="16"/>
      <c r="AU18" s="29" t="str">
        <f t="shared" si="34"/>
        <v/>
      </c>
      <c r="AV18" s="30" t="s">
        <v>634</v>
      </c>
      <c r="AW18" s="31" t="str">
        <f t="shared" si="35"/>
        <v/>
      </c>
      <c r="AX18" s="31"/>
      <c r="AY18" s="9"/>
    </row>
    <row r="19" spans="1:51" x14ac:dyDescent="0.35">
      <c r="A19" s="11">
        <v>8</v>
      </c>
      <c r="B19" s="17" t="str">
        <f t="shared" ca="1" si="36"/>
        <v>Strúhadlo Maped Boogy 2dier.zás.</v>
      </c>
      <c r="C19" s="18">
        <f t="shared" ca="1" si="37"/>
        <v>1</v>
      </c>
      <c r="D19" s="19">
        <f t="shared" ca="1" si="38"/>
        <v>1.52</v>
      </c>
      <c r="E19" s="19">
        <f t="shared" ca="1" si="39"/>
        <v>1.52</v>
      </c>
      <c r="F19" s="16"/>
      <c r="G19" s="17" t="str">
        <f t="shared" ca="1" si="12"/>
        <v>Strúhadlo Maped Boogy 2dier.zás.</v>
      </c>
      <c r="H19" s="18">
        <f t="shared" ca="1" si="13"/>
        <v>1</v>
      </c>
      <c r="I19" s="19">
        <f t="shared" ca="1" si="14"/>
        <v>1.52</v>
      </c>
      <c r="J19" s="19">
        <f t="shared" ca="1" si="15"/>
        <v>1.52</v>
      </c>
      <c r="K19" s="16"/>
      <c r="L19" s="17" t="str">
        <f t="shared" ca="1" si="16"/>
        <v>Strúhadlo Maped Boogy 2dier.zás.</v>
      </c>
      <c r="M19" s="18">
        <f t="shared" ca="1" si="17"/>
        <v>1</v>
      </c>
      <c r="N19" s="19">
        <f t="shared" ca="1" si="18"/>
        <v>1.52</v>
      </c>
      <c r="O19" s="19">
        <f t="shared" ca="1" si="19"/>
        <v>1.52</v>
      </c>
      <c r="P19" s="16"/>
      <c r="Q19" s="17" t="str">
        <f t="shared" ca="1" si="20"/>
        <v>Strúhadlo Maped Boogy 2dier.zás.</v>
      </c>
      <c r="R19" s="18">
        <f t="shared" ca="1" si="21"/>
        <v>1</v>
      </c>
      <c r="S19" s="19">
        <f t="shared" ca="1" si="22"/>
        <v>1.52</v>
      </c>
      <c r="T19" s="19">
        <f t="shared" ca="1" si="23"/>
        <v>1.52</v>
      </c>
      <c r="U19" s="16"/>
      <c r="V19" s="17" t="str">
        <f t="shared" ca="1" si="24"/>
        <v>Strúhadlo Maped Boogy 2dier.zás.</v>
      </c>
      <c r="W19" s="18">
        <f t="shared" ca="1" si="25"/>
        <v>1</v>
      </c>
      <c r="X19" s="19">
        <f t="shared" ca="1" si="26"/>
        <v>1.52</v>
      </c>
      <c r="Y19" s="19">
        <f t="shared" ca="1" si="27"/>
        <v>1.52</v>
      </c>
      <c r="Z19" s="11">
        <v>3900</v>
      </c>
      <c r="AA19" s="29" t="str">
        <f>IF($C$5="áno",VLOOKUP(Z19,Cenník[],2,0),"")</f>
        <v/>
      </c>
      <c r="AB19" s="30" t="s">
        <v>634</v>
      </c>
      <c r="AC19" s="31" t="str">
        <f>IF($C$5="áno",VLOOKUP(Z19,Cenník[],4,0),"")</f>
        <v/>
      </c>
      <c r="AD19" s="31"/>
      <c r="AE19" s="16"/>
      <c r="AF19" s="29" t="str">
        <f t="shared" si="28"/>
        <v/>
      </c>
      <c r="AG19" s="30" t="s">
        <v>634</v>
      </c>
      <c r="AH19" s="31" t="str">
        <f t="shared" si="29"/>
        <v/>
      </c>
      <c r="AI19" s="31"/>
      <c r="AJ19" s="16"/>
      <c r="AK19" s="32" t="str">
        <f t="shared" si="30"/>
        <v/>
      </c>
      <c r="AL19" s="33" t="s">
        <v>634</v>
      </c>
      <c r="AM19" s="34" t="str">
        <f t="shared" si="31"/>
        <v/>
      </c>
      <c r="AN19" s="34"/>
      <c r="AO19" s="16"/>
      <c r="AP19" s="32" t="str">
        <f t="shared" si="32"/>
        <v/>
      </c>
      <c r="AQ19" s="33" t="s">
        <v>634</v>
      </c>
      <c r="AR19" s="34" t="str">
        <f t="shared" si="33"/>
        <v/>
      </c>
      <c r="AS19" s="34"/>
      <c r="AT19" s="16"/>
      <c r="AU19" s="29" t="str">
        <f t="shared" si="34"/>
        <v/>
      </c>
      <c r="AV19" s="30" t="s">
        <v>634</v>
      </c>
      <c r="AW19" s="31" t="str">
        <f t="shared" si="35"/>
        <v/>
      </c>
      <c r="AX19" s="31"/>
      <c r="AY19" s="9"/>
    </row>
    <row r="20" spans="1:51" x14ac:dyDescent="0.35">
      <c r="A20" s="11">
        <v>9</v>
      </c>
      <c r="B20" s="17" t="str">
        <f t="shared" ca="1" si="36"/>
        <v>Guma KOH 300/30</v>
      </c>
      <c r="C20" s="18">
        <f t="shared" ca="1" si="37"/>
        <v>1</v>
      </c>
      <c r="D20" s="19">
        <f t="shared" ca="1" si="38"/>
        <v>0.4</v>
      </c>
      <c r="E20" s="19">
        <f t="shared" ca="1" si="39"/>
        <v>0.4</v>
      </c>
      <c r="F20" s="16"/>
      <c r="G20" s="17" t="str">
        <f t="shared" ca="1" si="12"/>
        <v>Guma KOH 300/30</v>
      </c>
      <c r="H20" s="18">
        <f t="shared" ca="1" si="13"/>
        <v>1</v>
      </c>
      <c r="I20" s="19">
        <f t="shared" ca="1" si="14"/>
        <v>0.4</v>
      </c>
      <c r="J20" s="19">
        <f t="shared" ca="1" si="15"/>
        <v>0.4</v>
      </c>
      <c r="K20" s="16"/>
      <c r="L20" s="17" t="str">
        <f t="shared" ca="1" si="16"/>
        <v>Guma KOH 300/30</v>
      </c>
      <c r="M20" s="18">
        <f t="shared" ca="1" si="17"/>
        <v>1</v>
      </c>
      <c r="N20" s="19">
        <f t="shared" ca="1" si="18"/>
        <v>0.4</v>
      </c>
      <c r="O20" s="19">
        <f t="shared" ca="1" si="19"/>
        <v>0.4</v>
      </c>
      <c r="P20" s="16"/>
      <c r="Q20" s="17" t="str">
        <f t="shared" ca="1" si="20"/>
        <v>Guma KOH 300/30</v>
      </c>
      <c r="R20" s="18">
        <f t="shared" ca="1" si="21"/>
        <v>1</v>
      </c>
      <c r="S20" s="19">
        <f t="shared" ca="1" si="22"/>
        <v>0.4</v>
      </c>
      <c r="T20" s="19">
        <f t="shared" ca="1" si="23"/>
        <v>0.4</v>
      </c>
      <c r="U20" s="16"/>
      <c r="V20" s="17" t="str">
        <f t="shared" ca="1" si="24"/>
        <v>Guma KOH 300/30</v>
      </c>
      <c r="W20" s="18">
        <f t="shared" ca="1" si="25"/>
        <v>1</v>
      </c>
      <c r="X20" s="19">
        <f t="shared" ca="1" si="26"/>
        <v>0.4</v>
      </c>
      <c r="Y20" s="19">
        <f t="shared" ca="1" si="27"/>
        <v>0.4</v>
      </c>
      <c r="Z20" s="11">
        <v>3905</v>
      </c>
      <c r="AA20" s="29" t="str">
        <f>IF($C$5="áno",VLOOKUP(Z20,Cenník[],2,0),"")</f>
        <v/>
      </c>
      <c r="AB20" s="30" t="s">
        <v>634</v>
      </c>
      <c r="AC20" s="31" t="str">
        <f>IF($C$5="áno",VLOOKUP(Z20,Cenník[],4,0),"")</f>
        <v/>
      </c>
      <c r="AD20" s="31"/>
      <c r="AE20" s="16"/>
      <c r="AF20" s="29" t="str">
        <f t="shared" si="28"/>
        <v/>
      </c>
      <c r="AG20" s="30" t="s">
        <v>634</v>
      </c>
      <c r="AH20" s="31" t="str">
        <f t="shared" si="29"/>
        <v/>
      </c>
      <c r="AI20" s="31"/>
      <c r="AJ20" s="16"/>
      <c r="AK20" s="32" t="str">
        <f t="shared" si="30"/>
        <v/>
      </c>
      <c r="AL20" s="33" t="s">
        <v>634</v>
      </c>
      <c r="AM20" s="34" t="str">
        <f t="shared" si="31"/>
        <v/>
      </c>
      <c r="AN20" s="34"/>
      <c r="AO20" s="16"/>
      <c r="AP20" s="32" t="str">
        <f t="shared" si="32"/>
        <v/>
      </c>
      <c r="AQ20" s="33" t="s">
        <v>634</v>
      </c>
      <c r="AR20" s="34" t="str">
        <f t="shared" si="33"/>
        <v/>
      </c>
      <c r="AS20" s="34"/>
      <c r="AT20" s="16"/>
      <c r="AU20" s="29" t="str">
        <f t="shared" si="34"/>
        <v/>
      </c>
      <c r="AV20" s="30" t="s">
        <v>634</v>
      </c>
      <c r="AW20" s="31" t="str">
        <f t="shared" si="35"/>
        <v/>
      </c>
      <c r="AX20" s="31"/>
      <c r="AY20" s="9"/>
    </row>
    <row r="21" spans="1:51" x14ac:dyDescent="0.35">
      <c r="A21" s="11">
        <v>10</v>
      </c>
      <c r="B21" s="17" t="str">
        <f t="shared" ca="1" si="36"/>
        <v>Nožnice KOH</v>
      </c>
      <c r="C21" s="18">
        <f t="shared" ca="1" si="37"/>
        <v>1</v>
      </c>
      <c r="D21" s="19">
        <f t="shared" ca="1" si="38"/>
        <v>1.84</v>
      </c>
      <c r="E21" s="19">
        <f t="shared" ca="1" si="39"/>
        <v>1.84</v>
      </c>
      <c r="F21" s="16"/>
      <c r="G21" s="17" t="str">
        <f t="shared" ca="1" si="12"/>
        <v>Nožnice KOH</v>
      </c>
      <c r="H21" s="18">
        <f t="shared" ca="1" si="13"/>
        <v>1</v>
      </c>
      <c r="I21" s="19">
        <f t="shared" ca="1" si="14"/>
        <v>1.84</v>
      </c>
      <c r="J21" s="19">
        <f t="shared" ca="1" si="15"/>
        <v>1.84</v>
      </c>
      <c r="K21" s="16"/>
      <c r="L21" s="17" t="str">
        <f t="shared" ca="1" si="16"/>
        <v>Nožnice KOH</v>
      </c>
      <c r="M21" s="18">
        <f t="shared" ca="1" si="17"/>
        <v>1</v>
      </c>
      <c r="N21" s="19">
        <f t="shared" ca="1" si="18"/>
        <v>1.84</v>
      </c>
      <c r="O21" s="19">
        <f t="shared" ca="1" si="19"/>
        <v>1.84</v>
      </c>
      <c r="P21" s="16"/>
      <c r="Q21" s="17" t="str">
        <f t="shared" ca="1" si="20"/>
        <v>Nožnice KOH</v>
      </c>
      <c r="R21" s="18">
        <f t="shared" ca="1" si="21"/>
        <v>1</v>
      </c>
      <c r="S21" s="19">
        <f t="shared" ca="1" si="22"/>
        <v>1.84</v>
      </c>
      <c r="T21" s="19">
        <f t="shared" ca="1" si="23"/>
        <v>1.84</v>
      </c>
      <c r="U21" s="16"/>
      <c r="V21" s="17" t="str">
        <f t="shared" ca="1" si="24"/>
        <v>Nožnice KOH</v>
      </c>
      <c r="W21" s="18">
        <f t="shared" ca="1" si="25"/>
        <v>1</v>
      </c>
      <c r="X21" s="19">
        <f t="shared" ca="1" si="26"/>
        <v>1.84</v>
      </c>
      <c r="Y21" s="19">
        <f t="shared" ca="1" si="27"/>
        <v>1.84</v>
      </c>
      <c r="Z21" s="11">
        <v>3908</v>
      </c>
      <c r="AA21" s="29" t="str">
        <f>IF($C$5="áno",VLOOKUP(Z21,Cenník[],2,0),"")</f>
        <v/>
      </c>
      <c r="AB21" s="30" t="s">
        <v>634</v>
      </c>
      <c r="AC21" s="31" t="str">
        <f>IF($C$5="áno",VLOOKUP(Z21,Cenník[],4,0),"")</f>
        <v/>
      </c>
      <c r="AD21" s="31"/>
      <c r="AE21" s="16"/>
      <c r="AF21" s="29" t="str">
        <f t="shared" si="28"/>
        <v/>
      </c>
      <c r="AG21" s="30" t="s">
        <v>634</v>
      </c>
      <c r="AH21" s="31" t="str">
        <f t="shared" si="29"/>
        <v/>
      </c>
      <c r="AI21" s="31"/>
      <c r="AJ21" s="16"/>
      <c r="AK21" s="32" t="str">
        <f t="shared" si="30"/>
        <v/>
      </c>
      <c r="AL21" s="33" t="s">
        <v>634</v>
      </c>
      <c r="AM21" s="34" t="str">
        <f t="shared" si="31"/>
        <v/>
      </c>
      <c r="AN21" s="34"/>
      <c r="AO21" s="16"/>
      <c r="AP21" s="32" t="str">
        <f t="shared" si="32"/>
        <v/>
      </c>
      <c r="AQ21" s="33" t="s">
        <v>634</v>
      </c>
      <c r="AR21" s="34" t="str">
        <f t="shared" si="33"/>
        <v/>
      </c>
      <c r="AS21" s="34"/>
      <c r="AT21" s="16"/>
      <c r="AU21" s="29" t="str">
        <f t="shared" si="34"/>
        <v/>
      </c>
      <c r="AV21" s="30" t="s">
        <v>634</v>
      </c>
      <c r="AW21" s="31" t="str">
        <f t="shared" si="35"/>
        <v/>
      </c>
      <c r="AX21" s="31"/>
      <c r="AY21" s="9"/>
    </row>
    <row r="22" spans="1:51" x14ac:dyDescent="0.35">
      <c r="A22" s="11">
        <v>11</v>
      </c>
      <c r="B22" s="17" t="str">
        <f t="shared" ca="1" si="36"/>
        <v>Lep.tyč.tuhá Pritt 20g</v>
      </c>
      <c r="C22" s="18">
        <f t="shared" ca="1" si="37"/>
        <v>1</v>
      </c>
      <c r="D22" s="19">
        <f t="shared" ca="1" si="38"/>
        <v>1.78</v>
      </c>
      <c r="E22" s="19">
        <f t="shared" ca="1" si="39"/>
        <v>1.78</v>
      </c>
      <c r="F22" s="16"/>
      <c r="G22" s="17" t="str">
        <f t="shared" ca="1" si="12"/>
        <v>Lep.tyč.tuhá Pritt 20g</v>
      </c>
      <c r="H22" s="18">
        <f t="shared" ca="1" si="13"/>
        <v>1</v>
      </c>
      <c r="I22" s="19">
        <f t="shared" ca="1" si="14"/>
        <v>1.78</v>
      </c>
      <c r="J22" s="19">
        <f t="shared" ca="1" si="15"/>
        <v>1.78</v>
      </c>
      <c r="K22" s="16"/>
      <c r="L22" s="17" t="str">
        <f t="shared" ca="1" si="16"/>
        <v>Lep.tyč.tuhá Pritt 20g</v>
      </c>
      <c r="M22" s="18">
        <f t="shared" ca="1" si="17"/>
        <v>1</v>
      </c>
      <c r="N22" s="19">
        <f t="shared" ca="1" si="18"/>
        <v>1.78</v>
      </c>
      <c r="O22" s="19">
        <f t="shared" ca="1" si="19"/>
        <v>1.78</v>
      </c>
      <c r="P22" s="16"/>
      <c r="Q22" s="17" t="str">
        <f t="shared" ca="1" si="20"/>
        <v>Lep.tyč.tuhá Pritt 20g</v>
      </c>
      <c r="R22" s="18">
        <f t="shared" ca="1" si="21"/>
        <v>1</v>
      </c>
      <c r="S22" s="19">
        <f t="shared" ca="1" si="22"/>
        <v>1.78</v>
      </c>
      <c r="T22" s="19">
        <f t="shared" ca="1" si="23"/>
        <v>1.78</v>
      </c>
      <c r="U22" s="16"/>
      <c r="V22" s="17" t="str">
        <f t="shared" ca="1" si="24"/>
        <v>Lep.tyč.tuhá Pritt 20g</v>
      </c>
      <c r="W22" s="18">
        <f t="shared" ca="1" si="25"/>
        <v>1</v>
      </c>
      <c r="X22" s="19">
        <f t="shared" ca="1" si="26"/>
        <v>1.78</v>
      </c>
      <c r="Y22" s="19">
        <f t="shared" ca="1" si="27"/>
        <v>1.78</v>
      </c>
      <c r="Z22" s="11">
        <v>3845</v>
      </c>
      <c r="AA22" s="29" t="str">
        <f>IF($C$5="áno",VLOOKUP(Z22,Cenník[],2,0),"")</f>
        <v/>
      </c>
      <c r="AB22" s="30" t="s">
        <v>634</v>
      </c>
      <c r="AC22" s="31" t="str">
        <f>IF($C$5="áno",VLOOKUP(Z22,Cenník[],4,0),"")</f>
        <v/>
      </c>
      <c r="AD22" s="31"/>
      <c r="AE22" s="16"/>
      <c r="AF22" s="29" t="str">
        <f t="shared" si="28"/>
        <v/>
      </c>
      <c r="AG22" s="30" t="s">
        <v>634</v>
      </c>
      <c r="AH22" s="31" t="str">
        <f t="shared" si="29"/>
        <v/>
      </c>
      <c r="AI22" s="31"/>
      <c r="AJ22" s="16"/>
      <c r="AK22" s="32" t="str">
        <f t="shared" si="30"/>
        <v/>
      </c>
      <c r="AL22" s="33" t="s">
        <v>634</v>
      </c>
      <c r="AM22" s="34" t="str">
        <f t="shared" si="31"/>
        <v/>
      </c>
      <c r="AN22" s="34"/>
      <c r="AO22" s="16"/>
      <c r="AP22" s="32" t="str">
        <f t="shared" si="32"/>
        <v/>
      </c>
      <c r="AQ22" s="33" t="s">
        <v>634</v>
      </c>
      <c r="AR22" s="34" t="str">
        <f t="shared" si="33"/>
        <v/>
      </c>
      <c r="AS22" s="34"/>
      <c r="AT22" s="16"/>
      <c r="AU22" s="29" t="str">
        <f t="shared" si="34"/>
        <v/>
      </c>
      <c r="AV22" s="30" t="s">
        <v>634</v>
      </c>
      <c r="AW22" s="31" t="str">
        <f t="shared" si="35"/>
        <v/>
      </c>
      <c r="AX22" s="31"/>
      <c r="AY22" s="9"/>
    </row>
    <row r="23" spans="1:51" x14ac:dyDescent="0.35">
      <c r="A23" s="11">
        <v>12</v>
      </c>
      <c r="B23" s="17">
        <f t="shared" ca="1" si="36"/>
        <v>0</v>
      </c>
      <c r="C23" s="18">
        <f t="shared" ca="1" si="37"/>
        <v>0</v>
      </c>
      <c r="D23" s="19">
        <f t="shared" ca="1" si="38"/>
        <v>0</v>
      </c>
      <c r="E23" s="19">
        <f t="shared" ca="1" si="39"/>
        <v>0</v>
      </c>
      <c r="F23" s="16"/>
      <c r="G23" s="17">
        <f t="shared" ca="1" si="12"/>
        <v>0</v>
      </c>
      <c r="H23" s="18">
        <f t="shared" ca="1" si="13"/>
        <v>0</v>
      </c>
      <c r="I23" s="19">
        <f t="shared" ca="1" si="14"/>
        <v>0</v>
      </c>
      <c r="J23" s="19">
        <f t="shared" ca="1" si="15"/>
        <v>0</v>
      </c>
      <c r="K23" s="16"/>
      <c r="L23" s="17">
        <f t="shared" ca="1" si="16"/>
        <v>0</v>
      </c>
      <c r="M23" s="18">
        <f t="shared" ca="1" si="17"/>
        <v>0</v>
      </c>
      <c r="N23" s="19">
        <f t="shared" ca="1" si="18"/>
        <v>0</v>
      </c>
      <c r="O23" s="19">
        <f t="shared" ca="1" si="19"/>
        <v>0</v>
      </c>
      <c r="P23" s="16"/>
      <c r="Q23" s="17">
        <f t="shared" ca="1" si="20"/>
        <v>0</v>
      </c>
      <c r="R23" s="18">
        <f t="shared" ca="1" si="21"/>
        <v>0</v>
      </c>
      <c r="S23" s="19">
        <f t="shared" ca="1" si="22"/>
        <v>0</v>
      </c>
      <c r="T23" s="19">
        <f t="shared" ca="1" si="23"/>
        <v>0</v>
      </c>
      <c r="U23" s="16"/>
      <c r="V23" s="17">
        <f t="shared" ca="1" si="24"/>
        <v>0</v>
      </c>
      <c r="W23" s="18">
        <f t="shared" ca="1" si="25"/>
        <v>0</v>
      </c>
      <c r="X23" s="19">
        <f t="shared" ca="1" si="26"/>
        <v>0</v>
      </c>
      <c r="Y23" s="19">
        <f t="shared" ca="1" si="27"/>
        <v>0</v>
      </c>
      <c r="Z23" s="11">
        <v>3850</v>
      </c>
      <c r="AA23" s="29" t="str">
        <f>IF($C$5="áno",VLOOKUP(Z23,Cenník[],2,0),"")</f>
        <v/>
      </c>
      <c r="AB23" s="30" t="s">
        <v>634</v>
      </c>
      <c r="AC23" s="31" t="str">
        <f>IF($C$5="áno",VLOOKUP(Z23,Cenník[],4,0),"")</f>
        <v/>
      </c>
      <c r="AD23" s="31"/>
      <c r="AE23" s="16"/>
      <c r="AF23" s="29" t="str">
        <f t="shared" si="28"/>
        <v/>
      </c>
      <c r="AG23" s="30" t="s">
        <v>634</v>
      </c>
      <c r="AH23" s="31" t="str">
        <f t="shared" si="29"/>
        <v/>
      </c>
      <c r="AI23" s="31"/>
      <c r="AJ23" s="16"/>
      <c r="AK23" s="32" t="str">
        <f t="shared" si="30"/>
        <v/>
      </c>
      <c r="AL23" s="33" t="s">
        <v>634</v>
      </c>
      <c r="AM23" s="34" t="str">
        <f t="shared" si="31"/>
        <v/>
      </c>
      <c r="AN23" s="34"/>
      <c r="AO23" s="16"/>
      <c r="AP23" s="32" t="str">
        <f t="shared" si="32"/>
        <v/>
      </c>
      <c r="AQ23" s="33" t="s">
        <v>634</v>
      </c>
      <c r="AR23" s="34" t="str">
        <f t="shared" si="33"/>
        <v/>
      </c>
      <c r="AS23" s="34"/>
      <c r="AT23" s="16"/>
      <c r="AU23" s="29" t="str">
        <f t="shared" si="34"/>
        <v/>
      </c>
      <c r="AV23" s="30" t="s">
        <v>634</v>
      </c>
      <c r="AW23" s="31" t="str">
        <f t="shared" si="35"/>
        <v/>
      </c>
      <c r="AX23" s="31"/>
      <c r="AY23" s="9"/>
    </row>
    <row r="24" spans="1:51" x14ac:dyDescent="0.35">
      <c r="A24" s="11">
        <v>13</v>
      </c>
      <c r="B24" s="17">
        <f t="shared" ca="1" si="36"/>
        <v>0</v>
      </c>
      <c r="C24" s="18">
        <f t="shared" ca="1" si="37"/>
        <v>0</v>
      </c>
      <c r="D24" s="19">
        <f t="shared" ca="1" si="38"/>
        <v>0</v>
      </c>
      <c r="E24" s="19">
        <f t="shared" ca="1" si="39"/>
        <v>0</v>
      </c>
      <c r="F24" s="16"/>
      <c r="G24" s="17">
        <f t="shared" ca="1" si="12"/>
        <v>0</v>
      </c>
      <c r="H24" s="18">
        <f t="shared" ca="1" si="13"/>
        <v>0</v>
      </c>
      <c r="I24" s="19">
        <f t="shared" ca="1" si="14"/>
        <v>0</v>
      </c>
      <c r="J24" s="19">
        <f t="shared" ca="1" si="15"/>
        <v>0</v>
      </c>
      <c r="K24" s="16"/>
      <c r="L24" s="17">
        <f t="shared" ca="1" si="16"/>
        <v>0</v>
      </c>
      <c r="M24" s="18">
        <f t="shared" ca="1" si="17"/>
        <v>0</v>
      </c>
      <c r="N24" s="19">
        <f t="shared" ca="1" si="18"/>
        <v>0</v>
      </c>
      <c r="O24" s="19">
        <f t="shared" ca="1" si="19"/>
        <v>0</v>
      </c>
      <c r="P24" s="16"/>
      <c r="Q24" s="17">
        <f t="shared" ca="1" si="20"/>
        <v>0</v>
      </c>
      <c r="R24" s="18">
        <f t="shared" ca="1" si="21"/>
        <v>0</v>
      </c>
      <c r="S24" s="19">
        <f t="shared" ca="1" si="22"/>
        <v>0</v>
      </c>
      <c r="T24" s="19">
        <f t="shared" ca="1" si="23"/>
        <v>0</v>
      </c>
      <c r="U24" s="16"/>
      <c r="V24" s="17">
        <f t="shared" ca="1" si="24"/>
        <v>0</v>
      </c>
      <c r="W24" s="18">
        <f t="shared" ca="1" si="25"/>
        <v>0</v>
      </c>
      <c r="X24" s="19">
        <f t="shared" ca="1" si="26"/>
        <v>0</v>
      </c>
      <c r="Y24" s="19">
        <f t="shared" ca="1" si="27"/>
        <v>0</v>
      </c>
      <c r="Z24" s="11">
        <v>3853</v>
      </c>
      <c r="AA24" s="29" t="str">
        <f>IF($C$5="áno",VLOOKUP(Z24,Cenník[],2,0),"")</f>
        <v/>
      </c>
      <c r="AB24" s="30" t="s">
        <v>634</v>
      </c>
      <c r="AC24" s="31" t="str">
        <f>IF($C$5="áno",VLOOKUP(Z24,Cenník[],4,0),"")</f>
        <v/>
      </c>
      <c r="AD24" s="31"/>
      <c r="AE24" s="16"/>
      <c r="AF24" s="29" t="str">
        <f t="shared" si="28"/>
        <v/>
      </c>
      <c r="AG24" s="30" t="s">
        <v>634</v>
      </c>
      <c r="AH24" s="31" t="str">
        <f t="shared" si="29"/>
        <v/>
      </c>
      <c r="AI24" s="31"/>
      <c r="AJ24" s="16"/>
      <c r="AK24" s="32" t="str">
        <f t="shared" si="30"/>
        <v/>
      </c>
      <c r="AL24" s="33" t="s">
        <v>634</v>
      </c>
      <c r="AM24" s="34" t="str">
        <f t="shared" si="31"/>
        <v/>
      </c>
      <c r="AN24" s="34"/>
      <c r="AO24" s="16"/>
      <c r="AP24" s="32" t="str">
        <f t="shared" si="32"/>
        <v/>
      </c>
      <c r="AQ24" s="33" t="s">
        <v>634</v>
      </c>
      <c r="AR24" s="34" t="str">
        <f t="shared" si="33"/>
        <v/>
      </c>
      <c r="AS24" s="34"/>
      <c r="AT24" s="16"/>
      <c r="AU24" s="29" t="str">
        <f t="shared" si="34"/>
        <v/>
      </c>
      <c r="AV24" s="30" t="s">
        <v>634</v>
      </c>
      <c r="AW24" s="31" t="str">
        <f t="shared" si="35"/>
        <v/>
      </c>
      <c r="AX24" s="31"/>
      <c r="AY24" s="9"/>
    </row>
    <row r="25" spans="1:51" x14ac:dyDescent="0.35">
      <c r="A25" s="11">
        <v>14</v>
      </c>
      <c r="B25" s="17">
        <f t="shared" ca="1" si="36"/>
        <v>0</v>
      </c>
      <c r="C25" s="18">
        <f t="shared" ca="1" si="37"/>
        <v>0</v>
      </c>
      <c r="D25" s="19">
        <f t="shared" ca="1" si="38"/>
        <v>0</v>
      </c>
      <c r="E25" s="19">
        <f t="shared" ca="1" si="39"/>
        <v>0</v>
      </c>
      <c r="F25" s="16"/>
      <c r="G25" s="17">
        <f t="shared" ca="1" si="12"/>
        <v>0</v>
      </c>
      <c r="H25" s="18">
        <f t="shared" ca="1" si="13"/>
        <v>0</v>
      </c>
      <c r="I25" s="19">
        <f t="shared" ca="1" si="14"/>
        <v>0</v>
      </c>
      <c r="J25" s="19">
        <f t="shared" ca="1" si="15"/>
        <v>0</v>
      </c>
      <c r="K25" s="16"/>
      <c r="L25" s="17">
        <f t="shared" ca="1" si="16"/>
        <v>0</v>
      </c>
      <c r="M25" s="18">
        <f t="shared" ca="1" si="17"/>
        <v>0</v>
      </c>
      <c r="N25" s="19">
        <f t="shared" ca="1" si="18"/>
        <v>0</v>
      </c>
      <c r="O25" s="19">
        <f t="shared" ca="1" si="19"/>
        <v>0</v>
      </c>
      <c r="P25" s="16"/>
      <c r="Q25" s="17">
        <f t="shared" ca="1" si="20"/>
        <v>0</v>
      </c>
      <c r="R25" s="18">
        <f t="shared" ca="1" si="21"/>
        <v>0</v>
      </c>
      <c r="S25" s="19">
        <f t="shared" ca="1" si="22"/>
        <v>0</v>
      </c>
      <c r="T25" s="19">
        <f t="shared" ca="1" si="23"/>
        <v>0</v>
      </c>
      <c r="U25" s="16"/>
      <c r="V25" s="17">
        <f t="shared" ca="1" si="24"/>
        <v>0</v>
      </c>
      <c r="W25" s="18">
        <f t="shared" ca="1" si="25"/>
        <v>0</v>
      </c>
      <c r="X25" s="19">
        <f t="shared" ca="1" si="26"/>
        <v>0</v>
      </c>
      <c r="Y25" s="19">
        <f t="shared" ca="1" si="27"/>
        <v>0</v>
      </c>
      <c r="Z25" s="11">
        <v>3855</v>
      </c>
      <c r="AA25" s="29" t="str">
        <f>IF($C$5="áno",VLOOKUP(Z25,Cenník[],2,0),"")</f>
        <v/>
      </c>
      <c r="AB25" s="30" t="s">
        <v>634</v>
      </c>
      <c r="AC25" s="31" t="str">
        <f>IF($C$5="áno",VLOOKUP(Z25,Cenník[],4,0),"")</f>
        <v/>
      </c>
      <c r="AD25" s="31"/>
      <c r="AE25" s="16"/>
      <c r="AF25" s="29" t="str">
        <f t="shared" si="28"/>
        <v/>
      </c>
      <c r="AG25" s="30" t="s">
        <v>634</v>
      </c>
      <c r="AH25" s="31" t="str">
        <f t="shared" si="29"/>
        <v/>
      </c>
      <c r="AI25" s="31"/>
      <c r="AJ25" s="16"/>
      <c r="AK25" s="32" t="str">
        <f t="shared" si="30"/>
        <v/>
      </c>
      <c r="AL25" s="33" t="s">
        <v>634</v>
      </c>
      <c r="AM25" s="34" t="str">
        <f t="shared" si="31"/>
        <v/>
      </c>
      <c r="AN25" s="34"/>
      <c r="AO25" s="16"/>
      <c r="AP25" s="32" t="str">
        <f t="shared" si="32"/>
        <v/>
      </c>
      <c r="AQ25" s="33" t="s">
        <v>634</v>
      </c>
      <c r="AR25" s="34" t="str">
        <f t="shared" si="33"/>
        <v/>
      </c>
      <c r="AS25" s="34"/>
      <c r="AT25" s="16"/>
      <c r="AU25" s="29" t="str">
        <f t="shared" si="34"/>
        <v/>
      </c>
      <c r="AV25" s="30" t="s">
        <v>634</v>
      </c>
      <c r="AW25" s="31" t="str">
        <f t="shared" si="35"/>
        <v/>
      </c>
      <c r="AX25" s="31"/>
      <c r="AY25" s="9"/>
    </row>
    <row r="26" spans="1:51" x14ac:dyDescent="0.35">
      <c r="A26" s="11">
        <v>15</v>
      </c>
      <c r="B26" s="17">
        <f t="shared" ca="1" si="36"/>
        <v>0</v>
      </c>
      <c r="C26" s="18">
        <f t="shared" ca="1" si="37"/>
        <v>0</v>
      </c>
      <c r="D26" s="19">
        <f t="shared" ca="1" si="38"/>
        <v>0</v>
      </c>
      <c r="E26" s="19">
        <f t="shared" ca="1" si="39"/>
        <v>0</v>
      </c>
      <c r="F26" s="16"/>
      <c r="G26" s="17">
        <f t="shared" ca="1" si="12"/>
        <v>0</v>
      </c>
      <c r="H26" s="18">
        <f t="shared" ca="1" si="13"/>
        <v>0</v>
      </c>
      <c r="I26" s="19">
        <f t="shared" ca="1" si="14"/>
        <v>0</v>
      </c>
      <c r="J26" s="19">
        <f t="shared" ca="1" si="15"/>
        <v>0</v>
      </c>
      <c r="K26" s="16"/>
      <c r="L26" s="17">
        <f t="shared" ca="1" si="16"/>
        <v>0</v>
      </c>
      <c r="M26" s="18">
        <f t="shared" ca="1" si="17"/>
        <v>0</v>
      </c>
      <c r="N26" s="19">
        <f t="shared" ca="1" si="18"/>
        <v>0</v>
      </c>
      <c r="O26" s="19">
        <f t="shared" ca="1" si="19"/>
        <v>0</v>
      </c>
      <c r="P26" s="16"/>
      <c r="Q26" s="17">
        <f t="shared" ca="1" si="20"/>
        <v>0</v>
      </c>
      <c r="R26" s="18">
        <f t="shared" ca="1" si="21"/>
        <v>0</v>
      </c>
      <c r="S26" s="19">
        <f t="shared" ca="1" si="22"/>
        <v>0</v>
      </c>
      <c r="T26" s="19">
        <f t="shared" ca="1" si="23"/>
        <v>0</v>
      </c>
      <c r="U26" s="16"/>
      <c r="V26" s="17">
        <f t="shared" ca="1" si="24"/>
        <v>0</v>
      </c>
      <c r="W26" s="18">
        <f t="shared" ca="1" si="25"/>
        <v>0</v>
      </c>
      <c r="X26" s="19">
        <f t="shared" ca="1" si="26"/>
        <v>0</v>
      </c>
      <c r="Y26" s="19">
        <f t="shared" ca="1" si="27"/>
        <v>0</v>
      </c>
      <c r="Z26" s="11">
        <v>4300</v>
      </c>
      <c r="AA26" s="29" t="str">
        <f>IF($C$5="áno",VLOOKUP(Z26,Cenník[],2,0),"")</f>
        <v/>
      </c>
      <c r="AB26" s="30" t="s">
        <v>634</v>
      </c>
      <c r="AC26" s="31" t="str">
        <f>IF($C$5="áno",VLOOKUP(Z26,Cenník[],4,0),"")</f>
        <v/>
      </c>
      <c r="AD26" s="31"/>
      <c r="AE26" s="16"/>
      <c r="AF26" s="29" t="str">
        <f t="shared" si="28"/>
        <v/>
      </c>
      <c r="AG26" s="30" t="s">
        <v>634</v>
      </c>
      <c r="AH26" s="31" t="str">
        <f t="shared" si="29"/>
        <v/>
      </c>
      <c r="AI26" s="31"/>
      <c r="AJ26" s="16"/>
      <c r="AK26" s="32" t="str">
        <f t="shared" si="30"/>
        <v/>
      </c>
      <c r="AL26" s="33" t="s">
        <v>634</v>
      </c>
      <c r="AM26" s="34" t="str">
        <f t="shared" si="31"/>
        <v/>
      </c>
      <c r="AN26" s="34"/>
      <c r="AO26" s="16"/>
      <c r="AP26" s="32" t="str">
        <f t="shared" si="32"/>
        <v/>
      </c>
      <c r="AQ26" s="33" t="s">
        <v>634</v>
      </c>
      <c r="AR26" s="34" t="str">
        <f t="shared" si="33"/>
        <v/>
      </c>
      <c r="AS26" s="34"/>
      <c r="AT26" s="16"/>
      <c r="AU26" s="29" t="str">
        <f t="shared" si="34"/>
        <v/>
      </c>
      <c r="AV26" s="30" t="s">
        <v>634</v>
      </c>
      <c r="AW26" s="31" t="str">
        <f t="shared" si="35"/>
        <v/>
      </c>
      <c r="AX26" s="31"/>
      <c r="AY26" s="9"/>
    </row>
    <row r="27" spans="1:51" x14ac:dyDescent="0.35">
      <c r="A27" s="11">
        <v>16</v>
      </c>
      <c r="B27" s="17">
        <f t="shared" ca="1" si="36"/>
        <v>0</v>
      </c>
      <c r="C27" s="18">
        <f t="shared" ca="1" si="37"/>
        <v>0</v>
      </c>
      <c r="D27" s="19">
        <f t="shared" ca="1" si="38"/>
        <v>0</v>
      </c>
      <c r="E27" s="19">
        <f t="shared" ca="1" si="39"/>
        <v>0</v>
      </c>
      <c r="F27" s="16"/>
      <c r="G27" s="17">
        <f t="shared" ca="1" si="12"/>
        <v>0</v>
      </c>
      <c r="H27" s="18">
        <f t="shared" ca="1" si="13"/>
        <v>0</v>
      </c>
      <c r="I27" s="19">
        <f t="shared" ca="1" si="14"/>
        <v>0</v>
      </c>
      <c r="J27" s="19">
        <f t="shared" ca="1" si="15"/>
        <v>0</v>
      </c>
      <c r="K27" s="16"/>
      <c r="L27" s="17">
        <f t="shared" ca="1" si="16"/>
        <v>0</v>
      </c>
      <c r="M27" s="18">
        <f t="shared" ca="1" si="17"/>
        <v>0</v>
      </c>
      <c r="N27" s="19">
        <f t="shared" ca="1" si="18"/>
        <v>0</v>
      </c>
      <c r="O27" s="19">
        <f t="shared" ca="1" si="19"/>
        <v>0</v>
      </c>
      <c r="P27" s="16"/>
      <c r="Q27" s="17">
        <f t="shared" ca="1" si="20"/>
        <v>0</v>
      </c>
      <c r="R27" s="18">
        <f t="shared" ca="1" si="21"/>
        <v>0</v>
      </c>
      <c r="S27" s="19">
        <f t="shared" ca="1" si="22"/>
        <v>0</v>
      </c>
      <c r="T27" s="19">
        <f t="shared" ca="1" si="23"/>
        <v>0</v>
      </c>
      <c r="U27" s="16"/>
      <c r="V27" s="17">
        <f t="shared" ca="1" si="24"/>
        <v>0</v>
      </c>
      <c r="W27" s="18">
        <f t="shared" ca="1" si="25"/>
        <v>0</v>
      </c>
      <c r="X27" s="19">
        <f t="shared" ca="1" si="26"/>
        <v>0</v>
      </c>
      <c r="Y27" s="19">
        <f t="shared" ca="1" si="27"/>
        <v>0</v>
      </c>
      <c r="Z27" s="11">
        <v>4299</v>
      </c>
      <c r="AA27" s="29" t="str">
        <f>IF($C$5="áno",VLOOKUP(Z27,Cenník[],2,0),"")</f>
        <v/>
      </c>
      <c r="AB27" s="30" t="s">
        <v>634</v>
      </c>
      <c r="AC27" s="31" t="str">
        <f>IF($C$5="áno",VLOOKUP(Z27,Cenník[],4,0),"")</f>
        <v/>
      </c>
      <c r="AD27" s="31"/>
      <c r="AE27" s="16"/>
      <c r="AF27" s="29" t="str">
        <f t="shared" si="28"/>
        <v/>
      </c>
      <c r="AG27" s="30" t="s">
        <v>634</v>
      </c>
      <c r="AH27" s="31" t="str">
        <f t="shared" si="29"/>
        <v/>
      </c>
      <c r="AI27" s="31"/>
      <c r="AJ27" s="16"/>
      <c r="AK27" s="32" t="str">
        <f t="shared" si="30"/>
        <v/>
      </c>
      <c r="AL27" s="33" t="s">
        <v>634</v>
      </c>
      <c r="AM27" s="34" t="str">
        <f t="shared" si="31"/>
        <v/>
      </c>
      <c r="AN27" s="34"/>
      <c r="AO27" s="16"/>
      <c r="AP27" s="32" t="str">
        <f t="shared" si="32"/>
        <v/>
      </c>
      <c r="AQ27" s="33" t="s">
        <v>634</v>
      </c>
      <c r="AR27" s="34" t="str">
        <f t="shared" si="33"/>
        <v/>
      </c>
      <c r="AS27" s="34"/>
      <c r="AT27" s="16"/>
      <c r="AU27" s="29" t="str">
        <f t="shared" si="34"/>
        <v/>
      </c>
      <c r="AV27" s="30" t="s">
        <v>634</v>
      </c>
      <c r="AW27" s="31" t="str">
        <f t="shared" si="35"/>
        <v/>
      </c>
      <c r="AX27" s="31"/>
      <c r="AY27" s="9"/>
    </row>
    <row r="28" spans="1:51" x14ac:dyDescent="0.35">
      <c r="A28" s="11">
        <v>17</v>
      </c>
      <c r="B28" s="17">
        <f t="shared" ca="1" si="36"/>
        <v>0</v>
      </c>
      <c r="C28" s="18">
        <f t="shared" ca="1" si="37"/>
        <v>0</v>
      </c>
      <c r="D28" s="19">
        <f t="shared" ca="1" si="38"/>
        <v>0</v>
      </c>
      <c r="E28" s="19">
        <f t="shared" ca="1" si="39"/>
        <v>0</v>
      </c>
      <c r="F28" s="16"/>
      <c r="G28" s="17">
        <f t="shared" ca="1" si="12"/>
        <v>0</v>
      </c>
      <c r="H28" s="18">
        <f t="shared" ca="1" si="13"/>
        <v>0</v>
      </c>
      <c r="I28" s="19">
        <f t="shared" ca="1" si="14"/>
        <v>0</v>
      </c>
      <c r="J28" s="19">
        <f t="shared" ca="1" si="15"/>
        <v>0</v>
      </c>
      <c r="K28" s="16"/>
      <c r="L28" s="17">
        <f t="shared" ca="1" si="16"/>
        <v>0</v>
      </c>
      <c r="M28" s="18">
        <f t="shared" ca="1" si="17"/>
        <v>0</v>
      </c>
      <c r="N28" s="19">
        <f t="shared" ca="1" si="18"/>
        <v>0</v>
      </c>
      <c r="O28" s="19">
        <f t="shared" ca="1" si="19"/>
        <v>0</v>
      </c>
      <c r="P28" s="16"/>
      <c r="Q28" s="17">
        <f t="shared" ca="1" si="20"/>
        <v>0</v>
      </c>
      <c r="R28" s="18">
        <f t="shared" ca="1" si="21"/>
        <v>0</v>
      </c>
      <c r="S28" s="19">
        <f t="shared" ca="1" si="22"/>
        <v>0</v>
      </c>
      <c r="T28" s="19">
        <f t="shared" ca="1" si="23"/>
        <v>0</v>
      </c>
      <c r="U28" s="16"/>
      <c r="V28" s="17">
        <f t="shared" ca="1" si="24"/>
        <v>0</v>
      </c>
      <c r="W28" s="18">
        <f t="shared" ca="1" si="25"/>
        <v>0</v>
      </c>
      <c r="X28" s="19">
        <f t="shared" ca="1" si="26"/>
        <v>0</v>
      </c>
      <c r="Y28" s="19">
        <f t="shared" ca="1" si="27"/>
        <v>0</v>
      </c>
      <c r="Z28" s="11">
        <v>4933</v>
      </c>
      <c r="AA28" s="29" t="str">
        <f>IF($C$5="áno",VLOOKUP(Z28,Cenník[],2,0),"")</f>
        <v/>
      </c>
      <c r="AB28" s="30" t="s">
        <v>634</v>
      </c>
      <c r="AC28" s="31" t="str">
        <f>IF($C$5="áno",VLOOKUP(Z28,Cenník[],4,0),"")</f>
        <v/>
      </c>
      <c r="AD28" s="31"/>
      <c r="AE28" s="16"/>
      <c r="AF28" s="29" t="str">
        <f t="shared" si="28"/>
        <v/>
      </c>
      <c r="AG28" s="30" t="s">
        <v>634</v>
      </c>
      <c r="AH28" s="31" t="str">
        <f t="shared" si="29"/>
        <v/>
      </c>
      <c r="AI28" s="31"/>
      <c r="AJ28" s="16"/>
      <c r="AK28" s="32" t="str">
        <f t="shared" si="30"/>
        <v/>
      </c>
      <c r="AL28" s="33" t="s">
        <v>634</v>
      </c>
      <c r="AM28" s="34" t="str">
        <f t="shared" si="31"/>
        <v/>
      </c>
      <c r="AN28" s="34"/>
      <c r="AO28" s="16"/>
      <c r="AP28" s="32" t="str">
        <f t="shared" si="32"/>
        <v/>
      </c>
      <c r="AQ28" s="33" t="s">
        <v>634</v>
      </c>
      <c r="AR28" s="34" t="str">
        <f t="shared" si="33"/>
        <v/>
      </c>
      <c r="AS28" s="34"/>
      <c r="AT28" s="16"/>
      <c r="AU28" s="29" t="str">
        <f t="shared" si="34"/>
        <v/>
      </c>
      <c r="AV28" s="30" t="s">
        <v>634</v>
      </c>
      <c r="AW28" s="31" t="str">
        <f t="shared" si="35"/>
        <v/>
      </c>
      <c r="AX28" s="31"/>
      <c r="AY28" s="9"/>
    </row>
    <row r="29" spans="1:51" x14ac:dyDescent="0.35">
      <c r="A29" s="11">
        <v>18</v>
      </c>
      <c r="B29" s="17">
        <f t="shared" ca="1" si="36"/>
        <v>0</v>
      </c>
      <c r="C29" s="18">
        <f t="shared" ca="1" si="37"/>
        <v>0</v>
      </c>
      <c r="D29" s="19">
        <f t="shared" ca="1" si="38"/>
        <v>0</v>
      </c>
      <c r="E29" s="19">
        <f t="shared" ca="1" si="39"/>
        <v>0</v>
      </c>
      <c r="F29" s="16"/>
      <c r="G29" s="17">
        <f t="shared" ca="1" si="12"/>
        <v>0</v>
      </c>
      <c r="H29" s="18">
        <f t="shared" ca="1" si="13"/>
        <v>0</v>
      </c>
      <c r="I29" s="19">
        <f t="shared" ca="1" si="14"/>
        <v>0</v>
      </c>
      <c r="J29" s="19">
        <f t="shared" ca="1" si="15"/>
        <v>0</v>
      </c>
      <c r="K29" s="16"/>
      <c r="L29" s="17">
        <f t="shared" ca="1" si="16"/>
        <v>0</v>
      </c>
      <c r="M29" s="18">
        <f t="shared" ca="1" si="17"/>
        <v>0</v>
      </c>
      <c r="N29" s="19">
        <f t="shared" ca="1" si="18"/>
        <v>0</v>
      </c>
      <c r="O29" s="19">
        <f t="shared" ca="1" si="19"/>
        <v>0</v>
      </c>
      <c r="P29" s="16"/>
      <c r="Q29" s="17">
        <f t="shared" ca="1" si="20"/>
        <v>0</v>
      </c>
      <c r="R29" s="18">
        <f t="shared" ca="1" si="21"/>
        <v>0</v>
      </c>
      <c r="S29" s="19">
        <f t="shared" ca="1" si="22"/>
        <v>0</v>
      </c>
      <c r="T29" s="19">
        <f t="shared" ca="1" si="23"/>
        <v>0</v>
      </c>
      <c r="U29" s="16"/>
      <c r="V29" s="17">
        <f t="shared" ca="1" si="24"/>
        <v>0</v>
      </c>
      <c r="W29" s="18">
        <f t="shared" ca="1" si="25"/>
        <v>0</v>
      </c>
      <c r="X29" s="19">
        <f t="shared" ca="1" si="26"/>
        <v>0</v>
      </c>
      <c r="Y29" s="19">
        <f t="shared" ca="1" si="27"/>
        <v>0</v>
      </c>
      <c r="Z29" s="11">
        <v>3860</v>
      </c>
      <c r="AA29" s="29" t="str">
        <f>IF($C$5="áno",VLOOKUP(Z29,Cenník[],2,0),"")</f>
        <v/>
      </c>
      <c r="AB29" s="30" t="s">
        <v>634</v>
      </c>
      <c r="AC29" s="31" t="str">
        <f>IF($C$5="áno",VLOOKUP(Z29,Cenník[],4,0),"")</f>
        <v/>
      </c>
      <c r="AD29" s="31"/>
      <c r="AE29" s="16"/>
      <c r="AF29" s="29" t="str">
        <f t="shared" si="28"/>
        <v/>
      </c>
      <c r="AG29" s="30" t="s">
        <v>634</v>
      </c>
      <c r="AH29" s="31" t="str">
        <f t="shared" si="29"/>
        <v/>
      </c>
      <c r="AI29" s="31"/>
      <c r="AJ29" s="16"/>
      <c r="AK29" s="32" t="str">
        <f t="shared" si="30"/>
        <v/>
      </c>
      <c r="AL29" s="33" t="s">
        <v>634</v>
      </c>
      <c r="AM29" s="34" t="str">
        <f t="shared" si="31"/>
        <v/>
      </c>
      <c r="AN29" s="34"/>
      <c r="AO29" s="16"/>
      <c r="AP29" s="32" t="str">
        <f t="shared" si="32"/>
        <v/>
      </c>
      <c r="AQ29" s="33" t="s">
        <v>634</v>
      </c>
      <c r="AR29" s="34" t="str">
        <f t="shared" si="33"/>
        <v/>
      </c>
      <c r="AS29" s="34"/>
      <c r="AT29" s="16"/>
      <c r="AU29" s="29" t="str">
        <f t="shared" si="34"/>
        <v/>
      </c>
      <c r="AV29" s="30" t="s">
        <v>634</v>
      </c>
      <c r="AW29" s="31" t="str">
        <f t="shared" si="35"/>
        <v/>
      </c>
      <c r="AX29" s="31"/>
      <c r="AY29" s="9"/>
    </row>
    <row r="30" spans="1:51" x14ac:dyDescent="0.35">
      <c r="A30" s="11">
        <v>19</v>
      </c>
      <c r="B30" s="17">
        <f t="shared" ca="1" si="36"/>
        <v>0</v>
      </c>
      <c r="C30" s="18">
        <f t="shared" ca="1" si="37"/>
        <v>0</v>
      </c>
      <c r="D30" s="19">
        <f t="shared" ca="1" si="38"/>
        <v>0</v>
      </c>
      <c r="E30" s="19">
        <f t="shared" ca="1" si="39"/>
        <v>0</v>
      </c>
      <c r="F30" s="16"/>
      <c r="G30" s="17">
        <f t="shared" ca="1" si="12"/>
        <v>0</v>
      </c>
      <c r="H30" s="18">
        <f t="shared" ca="1" si="13"/>
        <v>0</v>
      </c>
      <c r="I30" s="19">
        <f t="shared" ca="1" si="14"/>
        <v>0</v>
      </c>
      <c r="J30" s="19">
        <f t="shared" ca="1" si="15"/>
        <v>0</v>
      </c>
      <c r="K30" s="16"/>
      <c r="L30" s="17">
        <f t="shared" ca="1" si="16"/>
        <v>0</v>
      </c>
      <c r="M30" s="18">
        <f t="shared" ca="1" si="17"/>
        <v>0</v>
      </c>
      <c r="N30" s="19">
        <f t="shared" ca="1" si="18"/>
        <v>0</v>
      </c>
      <c r="O30" s="19">
        <f t="shared" ca="1" si="19"/>
        <v>0</v>
      </c>
      <c r="P30" s="16"/>
      <c r="Q30" s="17">
        <f t="shared" ca="1" si="20"/>
        <v>0</v>
      </c>
      <c r="R30" s="18">
        <f t="shared" ca="1" si="21"/>
        <v>0</v>
      </c>
      <c r="S30" s="19">
        <f t="shared" ca="1" si="22"/>
        <v>0</v>
      </c>
      <c r="T30" s="19">
        <f t="shared" ca="1" si="23"/>
        <v>0</v>
      </c>
      <c r="U30" s="16"/>
      <c r="V30" s="17">
        <f t="shared" ca="1" si="24"/>
        <v>0</v>
      </c>
      <c r="W30" s="18">
        <f t="shared" ca="1" si="25"/>
        <v>0</v>
      </c>
      <c r="X30" s="19">
        <f t="shared" ca="1" si="26"/>
        <v>0</v>
      </c>
      <c r="Y30" s="19">
        <f t="shared" ca="1" si="27"/>
        <v>0</v>
      </c>
      <c r="Z30" s="11">
        <v>3866</v>
      </c>
      <c r="AA30" s="29" t="str">
        <f>IF($C$5="áno",VLOOKUP(Z30,Cenník[],2,0),"")</f>
        <v/>
      </c>
      <c r="AB30" s="30" t="s">
        <v>634</v>
      </c>
      <c r="AC30" s="31" t="str">
        <f>IF($C$5="áno",VLOOKUP(Z30,Cenník[],4,0),"")</f>
        <v/>
      </c>
      <c r="AD30" s="31"/>
      <c r="AE30" s="16"/>
      <c r="AF30" s="29" t="str">
        <f t="shared" si="28"/>
        <v/>
      </c>
      <c r="AG30" s="30" t="s">
        <v>634</v>
      </c>
      <c r="AH30" s="31" t="str">
        <f t="shared" si="29"/>
        <v/>
      </c>
      <c r="AI30" s="31"/>
      <c r="AJ30" s="16"/>
      <c r="AK30" s="32" t="str">
        <f t="shared" si="30"/>
        <v/>
      </c>
      <c r="AL30" s="33" t="s">
        <v>634</v>
      </c>
      <c r="AM30" s="34" t="str">
        <f t="shared" si="31"/>
        <v/>
      </c>
      <c r="AN30" s="34"/>
      <c r="AO30" s="16"/>
      <c r="AP30" s="32" t="str">
        <f t="shared" si="32"/>
        <v/>
      </c>
      <c r="AQ30" s="33" t="s">
        <v>634</v>
      </c>
      <c r="AR30" s="34" t="str">
        <f t="shared" si="33"/>
        <v/>
      </c>
      <c r="AS30" s="34"/>
      <c r="AT30" s="16"/>
      <c r="AU30" s="29" t="str">
        <f t="shared" si="34"/>
        <v/>
      </c>
      <c r="AV30" s="30" t="s">
        <v>634</v>
      </c>
      <c r="AW30" s="31" t="str">
        <f t="shared" si="35"/>
        <v/>
      </c>
      <c r="AX30" s="31"/>
      <c r="AY30" s="9"/>
    </row>
    <row r="31" spans="1:51" x14ac:dyDescent="0.35">
      <c r="A31" s="11">
        <v>20</v>
      </c>
      <c r="B31" s="17">
        <f t="shared" ca="1" si="36"/>
        <v>0</v>
      </c>
      <c r="C31" s="18">
        <f t="shared" ca="1" si="37"/>
        <v>0</v>
      </c>
      <c r="D31" s="19">
        <f t="shared" ca="1" si="38"/>
        <v>0</v>
      </c>
      <c r="E31" s="19">
        <f t="shared" ca="1" si="39"/>
        <v>0</v>
      </c>
      <c r="F31" s="16"/>
      <c r="G31" s="17">
        <f t="shared" ca="1" si="12"/>
        <v>0</v>
      </c>
      <c r="H31" s="18">
        <f t="shared" ca="1" si="13"/>
        <v>0</v>
      </c>
      <c r="I31" s="19">
        <f t="shared" ca="1" si="14"/>
        <v>0</v>
      </c>
      <c r="J31" s="19">
        <f t="shared" ca="1" si="15"/>
        <v>0</v>
      </c>
      <c r="K31" s="16"/>
      <c r="L31" s="17">
        <f t="shared" ca="1" si="16"/>
        <v>0</v>
      </c>
      <c r="M31" s="18">
        <f t="shared" ca="1" si="17"/>
        <v>0</v>
      </c>
      <c r="N31" s="19">
        <f t="shared" ca="1" si="18"/>
        <v>0</v>
      </c>
      <c r="O31" s="19">
        <f t="shared" ca="1" si="19"/>
        <v>0</v>
      </c>
      <c r="P31" s="16"/>
      <c r="Q31" s="17">
        <f t="shared" ca="1" si="20"/>
        <v>0</v>
      </c>
      <c r="R31" s="18">
        <f t="shared" ca="1" si="21"/>
        <v>0</v>
      </c>
      <c r="S31" s="19">
        <f t="shared" ca="1" si="22"/>
        <v>0</v>
      </c>
      <c r="T31" s="19">
        <f t="shared" ca="1" si="23"/>
        <v>0</v>
      </c>
      <c r="U31" s="16"/>
      <c r="V31" s="17">
        <f t="shared" ca="1" si="24"/>
        <v>0</v>
      </c>
      <c r="W31" s="18">
        <f t="shared" ca="1" si="25"/>
        <v>0</v>
      </c>
      <c r="X31" s="19">
        <f t="shared" ca="1" si="26"/>
        <v>0</v>
      </c>
      <c r="Y31" s="19">
        <f t="shared" ca="1" si="27"/>
        <v>0</v>
      </c>
      <c r="Z31" s="11">
        <v>3870</v>
      </c>
      <c r="AA31" s="29" t="str">
        <f>IF($C$5="áno",VLOOKUP(Z31,Cenník[],2,0),"")</f>
        <v/>
      </c>
      <c r="AB31" s="30" t="s">
        <v>634</v>
      </c>
      <c r="AC31" s="31" t="str">
        <f>IF($C$5="áno",VLOOKUP(Z31,Cenník[],4,0),"")</f>
        <v/>
      </c>
      <c r="AD31" s="31"/>
      <c r="AE31" s="16"/>
      <c r="AF31" s="29" t="str">
        <f t="shared" si="28"/>
        <v/>
      </c>
      <c r="AG31" s="30" t="s">
        <v>634</v>
      </c>
      <c r="AH31" s="31" t="str">
        <f t="shared" si="29"/>
        <v/>
      </c>
      <c r="AI31" s="31"/>
      <c r="AJ31" s="16"/>
      <c r="AK31" s="32" t="str">
        <f t="shared" si="30"/>
        <v/>
      </c>
      <c r="AL31" s="33" t="s">
        <v>634</v>
      </c>
      <c r="AM31" s="34" t="str">
        <f t="shared" si="31"/>
        <v/>
      </c>
      <c r="AN31" s="34"/>
      <c r="AO31" s="16"/>
      <c r="AP31" s="32" t="str">
        <f t="shared" si="32"/>
        <v/>
      </c>
      <c r="AQ31" s="33" t="s">
        <v>634</v>
      </c>
      <c r="AR31" s="34" t="str">
        <f t="shared" si="33"/>
        <v/>
      </c>
      <c r="AS31" s="34"/>
      <c r="AT31" s="16"/>
      <c r="AU31" s="29" t="str">
        <f t="shared" si="34"/>
        <v/>
      </c>
      <c r="AV31" s="30" t="s">
        <v>634</v>
      </c>
      <c r="AW31" s="31" t="str">
        <f t="shared" si="35"/>
        <v/>
      </c>
      <c r="AX31" s="31"/>
      <c r="AY31" s="9"/>
    </row>
    <row r="32" spans="1:51" x14ac:dyDescent="0.35">
      <c r="A32" s="11">
        <v>21</v>
      </c>
      <c r="B32" s="17">
        <f t="shared" ca="1" si="36"/>
        <v>0</v>
      </c>
      <c r="C32" s="18">
        <f t="shared" ca="1" si="37"/>
        <v>0</v>
      </c>
      <c r="D32" s="19">
        <f t="shared" ca="1" si="38"/>
        <v>0</v>
      </c>
      <c r="E32" s="19">
        <f t="shared" ca="1" si="39"/>
        <v>0</v>
      </c>
      <c r="F32" s="16"/>
      <c r="G32" s="17">
        <f t="shared" ca="1" si="12"/>
        <v>0</v>
      </c>
      <c r="H32" s="18">
        <f t="shared" ca="1" si="13"/>
        <v>0</v>
      </c>
      <c r="I32" s="19">
        <f t="shared" ca="1" si="14"/>
        <v>0</v>
      </c>
      <c r="J32" s="19">
        <f t="shared" ca="1" si="15"/>
        <v>0</v>
      </c>
      <c r="K32" s="16"/>
      <c r="L32" s="17">
        <f t="shared" ca="1" si="16"/>
        <v>0</v>
      </c>
      <c r="M32" s="18">
        <f t="shared" ca="1" si="17"/>
        <v>0</v>
      </c>
      <c r="N32" s="19">
        <f t="shared" ca="1" si="18"/>
        <v>0</v>
      </c>
      <c r="O32" s="19">
        <f t="shared" ca="1" si="19"/>
        <v>0</v>
      </c>
      <c r="P32" s="16"/>
      <c r="Q32" s="17">
        <f t="shared" ca="1" si="20"/>
        <v>0</v>
      </c>
      <c r="R32" s="18">
        <f t="shared" ca="1" si="21"/>
        <v>0</v>
      </c>
      <c r="S32" s="19">
        <f t="shared" ca="1" si="22"/>
        <v>0</v>
      </c>
      <c r="T32" s="19">
        <f t="shared" ca="1" si="23"/>
        <v>0</v>
      </c>
      <c r="U32" s="16"/>
      <c r="V32" s="17">
        <f t="shared" ca="1" si="24"/>
        <v>0</v>
      </c>
      <c r="W32" s="18">
        <f t="shared" ca="1" si="25"/>
        <v>0</v>
      </c>
      <c r="X32" s="19">
        <f t="shared" ca="1" si="26"/>
        <v>0</v>
      </c>
      <c r="Y32" s="19">
        <f t="shared" ca="1" si="27"/>
        <v>0</v>
      </c>
      <c r="Z32" s="11">
        <v>3874</v>
      </c>
      <c r="AA32" s="29" t="str">
        <f>IF($C$5="áno",VLOOKUP(Z32,Cenník[],2,0),"")</f>
        <v/>
      </c>
      <c r="AB32" s="30" t="s">
        <v>634</v>
      </c>
      <c r="AC32" s="31" t="str">
        <f>IF($C$5="áno",VLOOKUP(Z32,Cenník[],4,0),"")</f>
        <v/>
      </c>
      <c r="AD32" s="31"/>
      <c r="AE32" s="16"/>
      <c r="AF32" s="29" t="str">
        <f t="shared" si="28"/>
        <v/>
      </c>
      <c r="AG32" s="30" t="s">
        <v>634</v>
      </c>
      <c r="AH32" s="31" t="str">
        <f t="shared" si="29"/>
        <v/>
      </c>
      <c r="AI32" s="31"/>
      <c r="AJ32" s="16"/>
      <c r="AK32" s="32" t="str">
        <f t="shared" si="30"/>
        <v/>
      </c>
      <c r="AL32" s="33" t="s">
        <v>634</v>
      </c>
      <c r="AM32" s="34" t="str">
        <f t="shared" si="31"/>
        <v/>
      </c>
      <c r="AN32" s="34"/>
      <c r="AO32" s="16"/>
      <c r="AP32" s="32" t="str">
        <f t="shared" si="32"/>
        <v/>
      </c>
      <c r="AQ32" s="33" t="s">
        <v>634</v>
      </c>
      <c r="AR32" s="34" t="str">
        <f t="shared" si="33"/>
        <v/>
      </c>
      <c r="AS32" s="34"/>
      <c r="AT32" s="16"/>
      <c r="AU32" s="29" t="str">
        <f t="shared" si="34"/>
        <v/>
      </c>
      <c r="AV32" s="30" t="s">
        <v>634</v>
      </c>
      <c r="AW32" s="31" t="str">
        <f t="shared" si="35"/>
        <v/>
      </c>
      <c r="AX32" s="31"/>
      <c r="AY32" s="9"/>
    </row>
    <row r="33" spans="1:51" x14ac:dyDescent="0.35">
      <c r="A33" s="11">
        <v>22</v>
      </c>
      <c r="B33" s="17">
        <f t="shared" ca="1" si="36"/>
        <v>0</v>
      </c>
      <c r="C33" s="18">
        <f t="shared" ca="1" si="37"/>
        <v>0</v>
      </c>
      <c r="D33" s="19">
        <f t="shared" ca="1" si="38"/>
        <v>0</v>
      </c>
      <c r="E33" s="19">
        <f t="shared" ca="1" si="39"/>
        <v>0</v>
      </c>
      <c r="F33" s="16"/>
      <c r="G33" s="17">
        <f t="shared" ca="1" si="12"/>
        <v>0</v>
      </c>
      <c r="H33" s="18">
        <f t="shared" ca="1" si="13"/>
        <v>0</v>
      </c>
      <c r="I33" s="19">
        <f t="shared" ca="1" si="14"/>
        <v>0</v>
      </c>
      <c r="J33" s="19">
        <f t="shared" ca="1" si="15"/>
        <v>0</v>
      </c>
      <c r="K33" s="16"/>
      <c r="L33" s="17">
        <f t="shared" ca="1" si="16"/>
        <v>0</v>
      </c>
      <c r="M33" s="18">
        <f t="shared" ca="1" si="17"/>
        <v>0</v>
      </c>
      <c r="N33" s="19">
        <f t="shared" ca="1" si="18"/>
        <v>0</v>
      </c>
      <c r="O33" s="19">
        <f t="shared" ca="1" si="19"/>
        <v>0</v>
      </c>
      <c r="P33" s="16"/>
      <c r="Q33" s="17">
        <f t="shared" ca="1" si="20"/>
        <v>0</v>
      </c>
      <c r="R33" s="18">
        <f t="shared" ca="1" si="21"/>
        <v>0</v>
      </c>
      <c r="S33" s="19">
        <f t="shared" ca="1" si="22"/>
        <v>0</v>
      </c>
      <c r="T33" s="19">
        <f t="shared" ca="1" si="23"/>
        <v>0</v>
      </c>
      <c r="U33" s="16"/>
      <c r="V33" s="17">
        <f t="shared" ca="1" si="24"/>
        <v>0</v>
      </c>
      <c r="W33" s="18">
        <f t="shared" ca="1" si="25"/>
        <v>0</v>
      </c>
      <c r="X33" s="19">
        <f t="shared" ca="1" si="26"/>
        <v>0</v>
      </c>
      <c r="Y33" s="19">
        <f t="shared" ca="1" si="27"/>
        <v>0</v>
      </c>
      <c r="Z33" s="11">
        <v>3877</v>
      </c>
      <c r="AA33" s="29" t="str">
        <f>IF($C$5="áno",VLOOKUP(Z33,Cenník[],2,0),"")</f>
        <v/>
      </c>
      <c r="AB33" s="30" t="s">
        <v>634</v>
      </c>
      <c r="AC33" s="31" t="str">
        <f>IF($C$5="áno",VLOOKUP(Z33,Cenník[],4,0),"")</f>
        <v/>
      </c>
      <c r="AD33" s="31"/>
      <c r="AE33" s="16"/>
      <c r="AF33" s="29" t="str">
        <f t="shared" si="28"/>
        <v/>
      </c>
      <c r="AG33" s="30" t="s">
        <v>634</v>
      </c>
      <c r="AH33" s="31" t="str">
        <f t="shared" si="29"/>
        <v/>
      </c>
      <c r="AI33" s="31"/>
      <c r="AJ33" s="16"/>
      <c r="AK33" s="32" t="str">
        <f t="shared" si="30"/>
        <v/>
      </c>
      <c r="AL33" s="33" t="s">
        <v>634</v>
      </c>
      <c r="AM33" s="34" t="str">
        <f t="shared" si="31"/>
        <v/>
      </c>
      <c r="AN33" s="34"/>
      <c r="AO33" s="16"/>
      <c r="AP33" s="32" t="str">
        <f t="shared" si="32"/>
        <v/>
      </c>
      <c r="AQ33" s="33" t="s">
        <v>634</v>
      </c>
      <c r="AR33" s="34" t="str">
        <f t="shared" si="33"/>
        <v/>
      </c>
      <c r="AS33" s="34"/>
      <c r="AT33" s="16"/>
      <c r="AU33" s="29" t="str">
        <f t="shared" si="34"/>
        <v/>
      </c>
      <c r="AV33" s="30" t="s">
        <v>634</v>
      </c>
      <c r="AW33" s="31" t="str">
        <f t="shared" si="35"/>
        <v/>
      </c>
      <c r="AX33" s="31"/>
      <c r="AY33" s="9"/>
    </row>
    <row r="34" spans="1:51" x14ac:dyDescent="0.35">
      <c r="A34" s="11">
        <v>23</v>
      </c>
      <c r="B34" s="17">
        <f t="shared" ca="1" si="36"/>
        <v>0</v>
      </c>
      <c r="C34" s="18">
        <f t="shared" ca="1" si="37"/>
        <v>0</v>
      </c>
      <c r="D34" s="19">
        <f t="shared" ca="1" si="38"/>
        <v>0</v>
      </c>
      <c r="E34" s="19">
        <f t="shared" ca="1" si="39"/>
        <v>0</v>
      </c>
      <c r="F34" s="16"/>
      <c r="G34" s="17">
        <f t="shared" ca="1" si="12"/>
        <v>0</v>
      </c>
      <c r="H34" s="18">
        <f t="shared" ca="1" si="13"/>
        <v>0</v>
      </c>
      <c r="I34" s="19">
        <f t="shared" ca="1" si="14"/>
        <v>0</v>
      </c>
      <c r="J34" s="19">
        <f t="shared" ca="1" si="15"/>
        <v>0</v>
      </c>
      <c r="K34" s="16"/>
      <c r="L34" s="17">
        <f t="shared" ca="1" si="16"/>
        <v>0</v>
      </c>
      <c r="M34" s="18">
        <f t="shared" ca="1" si="17"/>
        <v>0</v>
      </c>
      <c r="N34" s="19">
        <f t="shared" ca="1" si="18"/>
        <v>0</v>
      </c>
      <c r="O34" s="19">
        <f t="shared" ca="1" si="19"/>
        <v>0</v>
      </c>
      <c r="P34" s="16"/>
      <c r="Q34" s="17">
        <f t="shared" ca="1" si="20"/>
        <v>0</v>
      </c>
      <c r="R34" s="18">
        <f t="shared" ca="1" si="21"/>
        <v>0</v>
      </c>
      <c r="S34" s="19">
        <f t="shared" ca="1" si="22"/>
        <v>0</v>
      </c>
      <c r="T34" s="19">
        <f t="shared" ca="1" si="23"/>
        <v>0</v>
      </c>
      <c r="U34" s="16"/>
      <c r="V34" s="17">
        <f t="shared" ca="1" si="24"/>
        <v>0</v>
      </c>
      <c r="W34" s="18">
        <f t="shared" ca="1" si="25"/>
        <v>0</v>
      </c>
      <c r="X34" s="19">
        <f t="shared" ca="1" si="26"/>
        <v>0</v>
      </c>
      <c r="Y34" s="19">
        <f t="shared" ca="1" si="27"/>
        <v>0</v>
      </c>
      <c r="Z34" s="11">
        <v>4033</v>
      </c>
      <c r="AA34" s="29" t="str">
        <f>IF($C$5="áno",VLOOKUP(Z34,Cenník[],2,0),"")</f>
        <v/>
      </c>
      <c r="AB34" s="30" t="s">
        <v>634</v>
      </c>
      <c r="AC34" s="31" t="str">
        <f>IF($C$5="áno",VLOOKUP(Z34,Cenník[],4,0),"")</f>
        <v/>
      </c>
      <c r="AD34" s="31"/>
      <c r="AE34" s="16"/>
      <c r="AF34" s="29" t="str">
        <f t="shared" si="28"/>
        <v/>
      </c>
      <c r="AG34" s="30" t="s">
        <v>634</v>
      </c>
      <c r="AH34" s="31" t="str">
        <f t="shared" si="29"/>
        <v/>
      </c>
      <c r="AI34" s="31"/>
      <c r="AJ34" s="16"/>
      <c r="AK34" s="32" t="str">
        <f t="shared" si="30"/>
        <v/>
      </c>
      <c r="AL34" s="33" t="s">
        <v>634</v>
      </c>
      <c r="AM34" s="34" t="str">
        <f t="shared" si="31"/>
        <v/>
      </c>
      <c r="AN34" s="34"/>
      <c r="AO34" s="16"/>
      <c r="AP34" s="32" t="str">
        <f t="shared" si="32"/>
        <v/>
      </c>
      <c r="AQ34" s="33" t="s">
        <v>634</v>
      </c>
      <c r="AR34" s="34" t="str">
        <f t="shared" si="33"/>
        <v/>
      </c>
      <c r="AS34" s="34"/>
      <c r="AT34" s="16"/>
      <c r="AU34" s="29" t="str">
        <f t="shared" si="34"/>
        <v/>
      </c>
      <c r="AV34" s="30" t="s">
        <v>634</v>
      </c>
      <c r="AW34" s="31" t="str">
        <f t="shared" si="35"/>
        <v/>
      </c>
      <c r="AX34" s="31"/>
      <c r="AY34" s="9"/>
    </row>
    <row r="35" spans="1:51" x14ac:dyDescent="0.35">
      <c r="A35" s="11">
        <v>24</v>
      </c>
      <c r="B35" s="17">
        <f t="shared" ca="1" si="36"/>
        <v>0</v>
      </c>
      <c r="C35" s="18">
        <f t="shared" ca="1" si="37"/>
        <v>0</v>
      </c>
      <c r="D35" s="19">
        <f t="shared" ca="1" si="38"/>
        <v>0</v>
      </c>
      <c r="E35" s="19">
        <f t="shared" ca="1" si="39"/>
        <v>0</v>
      </c>
      <c r="F35" s="16"/>
      <c r="G35" s="17">
        <f t="shared" ca="1" si="12"/>
        <v>0</v>
      </c>
      <c r="H35" s="18">
        <f t="shared" ca="1" si="13"/>
        <v>0</v>
      </c>
      <c r="I35" s="19">
        <f t="shared" ca="1" si="14"/>
        <v>0</v>
      </c>
      <c r="J35" s="19">
        <f t="shared" ca="1" si="15"/>
        <v>0</v>
      </c>
      <c r="K35" s="16"/>
      <c r="L35" s="17">
        <f t="shared" ca="1" si="16"/>
        <v>0</v>
      </c>
      <c r="M35" s="18">
        <f t="shared" ca="1" si="17"/>
        <v>0</v>
      </c>
      <c r="N35" s="19">
        <f t="shared" ca="1" si="18"/>
        <v>0</v>
      </c>
      <c r="O35" s="19">
        <f t="shared" ca="1" si="19"/>
        <v>0</v>
      </c>
      <c r="P35" s="16"/>
      <c r="Q35" s="17">
        <f t="shared" ca="1" si="20"/>
        <v>0</v>
      </c>
      <c r="R35" s="18">
        <f t="shared" ca="1" si="21"/>
        <v>0</v>
      </c>
      <c r="S35" s="19">
        <f t="shared" ca="1" si="22"/>
        <v>0</v>
      </c>
      <c r="T35" s="19">
        <f t="shared" ca="1" si="23"/>
        <v>0</v>
      </c>
      <c r="U35" s="16"/>
      <c r="V35" s="17">
        <f t="shared" ca="1" si="24"/>
        <v>0</v>
      </c>
      <c r="W35" s="18">
        <f t="shared" ca="1" si="25"/>
        <v>0</v>
      </c>
      <c r="X35" s="19">
        <f t="shared" ca="1" si="26"/>
        <v>0</v>
      </c>
      <c r="Y35" s="19">
        <f t="shared" ca="1" si="27"/>
        <v>0</v>
      </c>
      <c r="Z35" s="11">
        <v>4014</v>
      </c>
      <c r="AA35" s="29" t="str">
        <f>IF($C$5="áno",VLOOKUP(Z35,Cenník[],2,0),"")</f>
        <v/>
      </c>
      <c r="AB35" s="30" t="s">
        <v>634</v>
      </c>
      <c r="AC35" s="31" t="str">
        <f>IF($C$5="áno",VLOOKUP(Z35,Cenník[],4,0),"")</f>
        <v/>
      </c>
      <c r="AD35" s="31"/>
      <c r="AE35" s="16"/>
      <c r="AF35" s="29" t="str">
        <f t="shared" si="28"/>
        <v/>
      </c>
      <c r="AG35" s="30" t="s">
        <v>634</v>
      </c>
      <c r="AH35" s="31" t="str">
        <f t="shared" si="29"/>
        <v/>
      </c>
      <c r="AI35" s="31"/>
      <c r="AJ35" s="16"/>
      <c r="AK35" s="32" t="str">
        <f t="shared" si="30"/>
        <v/>
      </c>
      <c r="AL35" s="33" t="s">
        <v>634</v>
      </c>
      <c r="AM35" s="34" t="str">
        <f t="shared" si="31"/>
        <v/>
      </c>
      <c r="AN35" s="34"/>
      <c r="AO35" s="16"/>
      <c r="AP35" s="32" t="str">
        <f t="shared" si="32"/>
        <v/>
      </c>
      <c r="AQ35" s="33" t="s">
        <v>634</v>
      </c>
      <c r="AR35" s="34" t="str">
        <f t="shared" si="33"/>
        <v/>
      </c>
      <c r="AS35" s="34"/>
      <c r="AT35" s="16"/>
      <c r="AU35" s="29" t="str">
        <f t="shared" si="34"/>
        <v/>
      </c>
      <c r="AV35" s="30" t="s">
        <v>634</v>
      </c>
      <c r="AW35" s="31" t="str">
        <f t="shared" si="35"/>
        <v/>
      </c>
      <c r="AX35" s="31"/>
      <c r="AY35" s="9"/>
    </row>
    <row r="36" spans="1:51" x14ac:dyDescent="0.35">
      <c r="A36" s="11">
        <v>25</v>
      </c>
      <c r="B36" s="17">
        <f t="shared" ca="1" si="36"/>
        <v>0</v>
      </c>
      <c r="C36" s="18">
        <f t="shared" ca="1" si="37"/>
        <v>0</v>
      </c>
      <c r="D36" s="19">
        <f t="shared" ca="1" si="38"/>
        <v>0</v>
      </c>
      <c r="E36" s="19">
        <f t="shared" ca="1" si="39"/>
        <v>0</v>
      </c>
      <c r="F36" s="16"/>
      <c r="G36" s="17">
        <f t="shared" ca="1" si="12"/>
        <v>0</v>
      </c>
      <c r="H36" s="18">
        <f t="shared" ca="1" si="13"/>
        <v>0</v>
      </c>
      <c r="I36" s="19">
        <f t="shared" ca="1" si="14"/>
        <v>0</v>
      </c>
      <c r="J36" s="19">
        <f t="shared" ca="1" si="15"/>
        <v>0</v>
      </c>
      <c r="K36" s="16"/>
      <c r="L36" s="17">
        <f t="shared" ca="1" si="16"/>
        <v>0</v>
      </c>
      <c r="M36" s="18">
        <f t="shared" ca="1" si="17"/>
        <v>0</v>
      </c>
      <c r="N36" s="19">
        <f t="shared" ca="1" si="18"/>
        <v>0</v>
      </c>
      <c r="O36" s="19">
        <f t="shared" ca="1" si="19"/>
        <v>0</v>
      </c>
      <c r="P36" s="16"/>
      <c r="Q36" s="17">
        <f t="shared" ca="1" si="20"/>
        <v>0</v>
      </c>
      <c r="R36" s="18">
        <f t="shared" ca="1" si="21"/>
        <v>0</v>
      </c>
      <c r="S36" s="19">
        <f t="shared" ca="1" si="22"/>
        <v>0</v>
      </c>
      <c r="T36" s="19">
        <f t="shared" ca="1" si="23"/>
        <v>0</v>
      </c>
      <c r="U36" s="16"/>
      <c r="V36" s="17">
        <f t="shared" ca="1" si="24"/>
        <v>0</v>
      </c>
      <c r="W36" s="18">
        <f t="shared" ca="1" si="25"/>
        <v>0</v>
      </c>
      <c r="X36" s="19">
        <f t="shared" ca="1" si="26"/>
        <v>0</v>
      </c>
      <c r="Y36" s="19">
        <f t="shared" ca="1" si="27"/>
        <v>0</v>
      </c>
      <c r="Z36" s="11">
        <v>4003</v>
      </c>
      <c r="AA36" s="29" t="str">
        <f>IF($C$5="áno",VLOOKUP(Z36,Cenník[],2,0),"")</f>
        <v/>
      </c>
      <c r="AB36" s="30" t="s">
        <v>634</v>
      </c>
      <c r="AC36" s="31" t="str">
        <f>IF($C$5="áno",VLOOKUP(Z36,Cenník[],4,0),"")</f>
        <v/>
      </c>
      <c r="AD36" s="31"/>
      <c r="AE36" s="16"/>
      <c r="AF36" s="29" t="str">
        <f t="shared" si="28"/>
        <v/>
      </c>
      <c r="AG36" s="30" t="s">
        <v>634</v>
      </c>
      <c r="AH36" s="31" t="str">
        <f t="shared" si="29"/>
        <v/>
      </c>
      <c r="AI36" s="31"/>
      <c r="AJ36" s="16"/>
      <c r="AK36" s="32" t="str">
        <f t="shared" si="30"/>
        <v/>
      </c>
      <c r="AL36" s="33" t="s">
        <v>634</v>
      </c>
      <c r="AM36" s="34" t="str">
        <f t="shared" si="31"/>
        <v/>
      </c>
      <c r="AN36" s="34"/>
      <c r="AO36" s="16"/>
      <c r="AP36" s="32" t="str">
        <f t="shared" si="32"/>
        <v/>
      </c>
      <c r="AQ36" s="33" t="s">
        <v>634</v>
      </c>
      <c r="AR36" s="34" t="str">
        <f t="shared" si="33"/>
        <v/>
      </c>
      <c r="AS36" s="34"/>
      <c r="AT36" s="16"/>
      <c r="AU36" s="29" t="str">
        <f t="shared" si="34"/>
        <v/>
      </c>
      <c r="AV36" s="30" t="s">
        <v>634</v>
      </c>
      <c r="AW36" s="31" t="str">
        <f t="shared" si="35"/>
        <v/>
      </c>
      <c r="AX36" s="31"/>
      <c r="AY36" s="9"/>
    </row>
    <row r="37" spans="1:51" x14ac:dyDescent="0.35">
      <c r="A37" s="11">
        <v>26</v>
      </c>
      <c r="B37" s="17">
        <f t="shared" ca="1" si="36"/>
        <v>0</v>
      </c>
      <c r="C37" s="18">
        <f t="shared" ca="1" si="37"/>
        <v>0</v>
      </c>
      <c r="D37" s="19">
        <f t="shared" ca="1" si="38"/>
        <v>0</v>
      </c>
      <c r="E37" s="19">
        <f t="shared" ca="1" si="39"/>
        <v>0</v>
      </c>
      <c r="F37" s="16"/>
      <c r="G37" s="17">
        <f t="shared" ca="1" si="12"/>
        <v>0</v>
      </c>
      <c r="H37" s="18">
        <f t="shared" ca="1" si="13"/>
        <v>0</v>
      </c>
      <c r="I37" s="19">
        <f t="shared" ca="1" si="14"/>
        <v>0</v>
      </c>
      <c r="J37" s="19">
        <f t="shared" ca="1" si="15"/>
        <v>0</v>
      </c>
      <c r="K37" s="16"/>
      <c r="L37" s="17">
        <f t="shared" ca="1" si="16"/>
        <v>0</v>
      </c>
      <c r="M37" s="18">
        <f t="shared" ca="1" si="17"/>
        <v>0</v>
      </c>
      <c r="N37" s="19">
        <f t="shared" ca="1" si="18"/>
        <v>0</v>
      </c>
      <c r="O37" s="19">
        <f t="shared" ca="1" si="19"/>
        <v>0</v>
      </c>
      <c r="P37" s="16"/>
      <c r="Q37" s="17">
        <f t="shared" ca="1" si="20"/>
        <v>0</v>
      </c>
      <c r="R37" s="18">
        <f t="shared" ca="1" si="21"/>
        <v>0</v>
      </c>
      <c r="S37" s="19">
        <f t="shared" ca="1" si="22"/>
        <v>0</v>
      </c>
      <c r="T37" s="19">
        <f t="shared" ca="1" si="23"/>
        <v>0</v>
      </c>
      <c r="U37" s="16"/>
      <c r="V37" s="17">
        <f t="shared" ca="1" si="24"/>
        <v>0</v>
      </c>
      <c r="W37" s="18">
        <f t="shared" ca="1" si="25"/>
        <v>0</v>
      </c>
      <c r="X37" s="19">
        <f t="shared" ca="1" si="26"/>
        <v>0</v>
      </c>
      <c r="Y37" s="19">
        <f t="shared" ca="1" si="27"/>
        <v>0</v>
      </c>
      <c r="Z37" s="11">
        <v>4024</v>
      </c>
      <c r="AA37" s="29" t="str">
        <f>IF($C$5="áno",VLOOKUP(Z37,Cenník[],2,0),"")</f>
        <v/>
      </c>
      <c r="AB37" s="30" t="s">
        <v>634</v>
      </c>
      <c r="AC37" s="31" t="str">
        <f>IF($C$5="áno",VLOOKUP(Z37,Cenník[],4,0),"")</f>
        <v/>
      </c>
      <c r="AD37" s="31"/>
      <c r="AE37" s="16"/>
      <c r="AF37" s="29" t="str">
        <f t="shared" si="28"/>
        <v/>
      </c>
      <c r="AG37" s="30" t="s">
        <v>634</v>
      </c>
      <c r="AH37" s="31" t="str">
        <f t="shared" si="29"/>
        <v/>
      </c>
      <c r="AI37" s="31"/>
      <c r="AJ37" s="16"/>
      <c r="AK37" s="32" t="str">
        <f t="shared" si="30"/>
        <v/>
      </c>
      <c r="AL37" s="33" t="s">
        <v>634</v>
      </c>
      <c r="AM37" s="34" t="str">
        <f t="shared" si="31"/>
        <v/>
      </c>
      <c r="AN37" s="34"/>
      <c r="AO37" s="16"/>
      <c r="AP37" s="32" t="str">
        <f t="shared" si="32"/>
        <v/>
      </c>
      <c r="AQ37" s="33" t="s">
        <v>634</v>
      </c>
      <c r="AR37" s="34" t="str">
        <f t="shared" si="33"/>
        <v/>
      </c>
      <c r="AS37" s="34"/>
      <c r="AT37" s="16"/>
      <c r="AU37" s="29" t="str">
        <f t="shared" si="34"/>
        <v/>
      </c>
      <c r="AV37" s="30" t="s">
        <v>634</v>
      </c>
      <c r="AW37" s="31" t="str">
        <f t="shared" si="35"/>
        <v/>
      </c>
      <c r="AX37" s="31"/>
      <c r="AY37" s="9"/>
    </row>
    <row r="38" spans="1:51" x14ac:dyDescent="0.35">
      <c r="A38" s="11">
        <v>27</v>
      </c>
      <c r="B38" s="17">
        <f t="shared" ca="1" si="36"/>
        <v>0</v>
      </c>
      <c r="C38" s="18">
        <f t="shared" ca="1" si="37"/>
        <v>0</v>
      </c>
      <c r="D38" s="19">
        <f t="shared" ca="1" si="38"/>
        <v>0</v>
      </c>
      <c r="E38" s="19">
        <f t="shared" ca="1" si="39"/>
        <v>0</v>
      </c>
      <c r="F38" s="16"/>
      <c r="G38" s="17">
        <f t="shared" ca="1" si="12"/>
        <v>0</v>
      </c>
      <c r="H38" s="18">
        <f t="shared" ca="1" si="13"/>
        <v>0</v>
      </c>
      <c r="I38" s="19">
        <f t="shared" ca="1" si="14"/>
        <v>0</v>
      </c>
      <c r="J38" s="19">
        <f t="shared" ca="1" si="15"/>
        <v>0</v>
      </c>
      <c r="K38" s="16"/>
      <c r="L38" s="17">
        <f t="shared" ca="1" si="16"/>
        <v>0</v>
      </c>
      <c r="M38" s="18">
        <f t="shared" ca="1" si="17"/>
        <v>0</v>
      </c>
      <c r="N38" s="19">
        <f t="shared" ca="1" si="18"/>
        <v>0</v>
      </c>
      <c r="O38" s="19">
        <f t="shared" ca="1" si="19"/>
        <v>0</v>
      </c>
      <c r="P38" s="16"/>
      <c r="Q38" s="17">
        <f t="shared" ca="1" si="20"/>
        <v>0</v>
      </c>
      <c r="R38" s="18">
        <f t="shared" ca="1" si="21"/>
        <v>0</v>
      </c>
      <c r="S38" s="19">
        <f t="shared" ca="1" si="22"/>
        <v>0</v>
      </c>
      <c r="T38" s="19">
        <f t="shared" ca="1" si="23"/>
        <v>0</v>
      </c>
      <c r="U38" s="16"/>
      <c r="V38" s="17">
        <f t="shared" ca="1" si="24"/>
        <v>0</v>
      </c>
      <c r="W38" s="18">
        <f t="shared" ca="1" si="25"/>
        <v>0</v>
      </c>
      <c r="X38" s="19">
        <f t="shared" ca="1" si="26"/>
        <v>0</v>
      </c>
      <c r="Y38" s="19">
        <f t="shared" ca="1" si="27"/>
        <v>0</v>
      </c>
      <c r="Z38" s="11">
        <v>4055</v>
      </c>
      <c r="AA38" s="29" t="str">
        <f>IF($C$5="áno",VLOOKUP(Z38,Cenník[],2,0),"")</f>
        <v/>
      </c>
      <c r="AB38" s="30" t="s">
        <v>634</v>
      </c>
      <c r="AC38" s="31" t="str">
        <f>IF($C$5="áno",VLOOKUP(Z38,Cenník[],4,0),"")</f>
        <v/>
      </c>
      <c r="AD38" s="31"/>
      <c r="AE38" s="16"/>
      <c r="AF38" s="29" t="str">
        <f t="shared" si="28"/>
        <v/>
      </c>
      <c r="AG38" s="30" t="s">
        <v>634</v>
      </c>
      <c r="AH38" s="31" t="str">
        <f t="shared" si="29"/>
        <v/>
      </c>
      <c r="AI38" s="31"/>
      <c r="AJ38" s="16"/>
      <c r="AK38" s="32" t="str">
        <f t="shared" si="30"/>
        <v/>
      </c>
      <c r="AL38" s="33" t="s">
        <v>634</v>
      </c>
      <c r="AM38" s="34" t="str">
        <f t="shared" si="31"/>
        <v/>
      </c>
      <c r="AN38" s="34"/>
      <c r="AO38" s="16"/>
      <c r="AP38" s="32" t="str">
        <f t="shared" si="32"/>
        <v/>
      </c>
      <c r="AQ38" s="33" t="s">
        <v>634</v>
      </c>
      <c r="AR38" s="34" t="str">
        <f t="shared" si="33"/>
        <v/>
      </c>
      <c r="AS38" s="34"/>
      <c r="AT38" s="16"/>
      <c r="AU38" s="29" t="str">
        <f t="shared" si="34"/>
        <v/>
      </c>
      <c r="AV38" s="30" t="s">
        <v>634</v>
      </c>
      <c r="AW38" s="31" t="str">
        <f t="shared" si="35"/>
        <v/>
      </c>
      <c r="AX38" s="31"/>
      <c r="AY38" s="9"/>
    </row>
    <row r="39" spans="1:51" x14ac:dyDescent="0.35">
      <c r="A39" s="11">
        <v>28</v>
      </c>
      <c r="B39" s="17">
        <f t="shared" ca="1" si="36"/>
        <v>0</v>
      </c>
      <c r="C39" s="18">
        <f t="shared" ca="1" si="37"/>
        <v>0</v>
      </c>
      <c r="D39" s="19">
        <f t="shared" ca="1" si="38"/>
        <v>0</v>
      </c>
      <c r="E39" s="19">
        <f t="shared" ca="1" si="39"/>
        <v>0</v>
      </c>
      <c r="F39" s="16"/>
      <c r="G39" s="17">
        <f t="shared" ca="1" si="12"/>
        <v>0</v>
      </c>
      <c r="H39" s="18">
        <f t="shared" ca="1" si="13"/>
        <v>0</v>
      </c>
      <c r="I39" s="19">
        <f t="shared" ca="1" si="14"/>
        <v>0</v>
      </c>
      <c r="J39" s="19">
        <f t="shared" ca="1" si="15"/>
        <v>0</v>
      </c>
      <c r="K39" s="16"/>
      <c r="L39" s="17">
        <f t="shared" ca="1" si="16"/>
        <v>0</v>
      </c>
      <c r="M39" s="18">
        <f t="shared" ca="1" si="17"/>
        <v>0</v>
      </c>
      <c r="N39" s="19">
        <f t="shared" ca="1" si="18"/>
        <v>0</v>
      </c>
      <c r="O39" s="19">
        <f t="shared" ca="1" si="19"/>
        <v>0</v>
      </c>
      <c r="P39" s="16"/>
      <c r="Q39" s="17">
        <f t="shared" ca="1" si="20"/>
        <v>0</v>
      </c>
      <c r="R39" s="18">
        <f t="shared" ca="1" si="21"/>
        <v>0</v>
      </c>
      <c r="S39" s="19">
        <f t="shared" ca="1" si="22"/>
        <v>0</v>
      </c>
      <c r="T39" s="19">
        <f t="shared" ca="1" si="23"/>
        <v>0</v>
      </c>
      <c r="U39" s="16"/>
      <c r="V39" s="17">
        <f t="shared" ca="1" si="24"/>
        <v>0</v>
      </c>
      <c r="W39" s="18">
        <f t="shared" ca="1" si="25"/>
        <v>0</v>
      </c>
      <c r="X39" s="19">
        <f t="shared" ca="1" si="26"/>
        <v>0</v>
      </c>
      <c r="Y39" s="19">
        <f t="shared" ca="1" si="27"/>
        <v>0</v>
      </c>
      <c r="Z39" s="11">
        <v>3880</v>
      </c>
      <c r="AA39" s="29" t="str">
        <f>IF($C$5="áno",VLOOKUP(Z39,Cenník[],2,0),"")</f>
        <v/>
      </c>
      <c r="AB39" s="30" t="s">
        <v>634</v>
      </c>
      <c r="AC39" s="31" t="str">
        <f>IF($C$5="áno",VLOOKUP(Z39,Cenník[],4,0),"")</f>
        <v/>
      </c>
      <c r="AD39" s="31"/>
      <c r="AE39" s="16"/>
      <c r="AF39" s="29" t="str">
        <f t="shared" si="28"/>
        <v/>
      </c>
      <c r="AG39" s="30" t="s">
        <v>634</v>
      </c>
      <c r="AH39" s="31" t="str">
        <f t="shared" si="29"/>
        <v/>
      </c>
      <c r="AI39" s="31"/>
      <c r="AJ39" s="16"/>
      <c r="AK39" s="32" t="str">
        <f t="shared" si="30"/>
        <v/>
      </c>
      <c r="AL39" s="33" t="s">
        <v>634</v>
      </c>
      <c r="AM39" s="34" t="str">
        <f t="shared" si="31"/>
        <v/>
      </c>
      <c r="AN39" s="34"/>
      <c r="AO39" s="16"/>
      <c r="AP39" s="32" t="str">
        <f t="shared" si="32"/>
        <v/>
      </c>
      <c r="AQ39" s="33" t="s">
        <v>634</v>
      </c>
      <c r="AR39" s="34" t="str">
        <f t="shared" si="33"/>
        <v/>
      </c>
      <c r="AS39" s="34"/>
      <c r="AT39" s="16"/>
      <c r="AU39" s="29" t="str">
        <f t="shared" si="34"/>
        <v/>
      </c>
      <c r="AV39" s="30" t="s">
        <v>634</v>
      </c>
      <c r="AW39" s="31" t="str">
        <f t="shared" si="35"/>
        <v/>
      </c>
      <c r="AX39" s="31"/>
      <c r="AY39" s="9"/>
    </row>
    <row r="40" spans="1:51" x14ac:dyDescent="0.35">
      <c r="A40" s="11">
        <v>29</v>
      </c>
      <c r="B40" s="17">
        <f t="shared" ca="1" si="36"/>
        <v>0</v>
      </c>
      <c r="C40" s="18">
        <f t="shared" ca="1" si="37"/>
        <v>0</v>
      </c>
      <c r="D40" s="19">
        <f t="shared" ca="1" si="38"/>
        <v>0</v>
      </c>
      <c r="E40" s="19">
        <f t="shared" ca="1" si="39"/>
        <v>0</v>
      </c>
      <c r="F40" s="16"/>
      <c r="G40" s="17">
        <f t="shared" ca="1" si="12"/>
        <v>0</v>
      </c>
      <c r="H40" s="18">
        <f t="shared" ca="1" si="13"/>
        <v>0</v>
      </c>
      <c r="I40" s="19">
        <f t="shared" ca="1" si="14"/>
        <v>0</v>
      </c>
      <c r="J40" s="19">
        <f t="shared" ca="1" si="15"/>
        <v>0</v>
      </c>
      <c r="K40" s="16"/>
      <c r="L40" s="17">
        <f t="shared" ca="1" si="16"/>
        <v>0</v>
      </c>
      <c r="M40" s="18">
        <f t="shared" ca="1" si="17"/>
        <v>0</v>
      </c>
      <c r="N40" s="19">
        <f t="shared" ca="1" si="18"/>
        <v>0</v>
      </c>
      <c r="O40" s="19">
        <f t="shared" ca="1" si="19"/>
        <v>0</v>
      </c>
      <c r="P40" s="16"/>
      <c r="Q40" s="17">
        <f t="shared" ca="1" si="20"/>
        <v>0</v>
      </c>
      <c r="R40" s="18">
        <f t="shared" ca="1" si="21"/>
        <v>0</v>
      </c>
      <c r="S40" s="19">
        <f t="shared" ca="1" si="22"/>
        <v>0</v>
      </c>
      <c r="T40" s="19">
        <f t="shared" ca="1" si="23"/>
        <v>0</v>
      </c>
      <c r="U40" s="16"/>
      <c r="V40" s="17">
        <f t="shared" ca="1" si="24"/>
        <v>0</v>
      </c>
      <c r="W40" s="18">
        <f t="shared" ca="1" si="25"/>
        <v>0</v>
      </c>
      <c r="X40" s="19">
        <f t="shared" ca="1" si="26"/>
        <v>0</v>
      </c>
      <c r="Y40" s="19">
        <f t="shared" ca="1" si="27"/>
        <v>0</v>
      </c>
      <c r="Z40" s="11">
        <v>3885</v>
      </c>
      <c r="AA40" s="29" t="str">
        <f>IF($C$5="áno",VLOOKUP(Z40,Cenník[],2,0),"")</f>
        <v/>
      </c>
      <c r="AB40" s="30" t="s">
        <v>634</v>
      </c>
      <c r="AC40" s="31" t="str">
        <f>IF($C$5="áno",VLOOKUP(Z40,Cenník[],4,0),"")</f>
        <v/>
      </c>
      <c r="AD40" s="31"/>
      <c r="AE40" s="16"/>
      <c r="AF40" s="29" t="str">
        <f t="shared" si="28"/>
        <v/>
      </c>
      <c r="AG40" s="30" t="s">
        <v>634</v>
      </c>
      <c r="AH40" s="31" t="str">
        <f t="shared" si="29"/>
        <v/>
      </c>
      <c r="AI40" s="31"/>
      <c r="AJ40" s="16"/>
      <c r="AK40" s="32" t="str">
        <f t="shared" si="30"/>
        <v/>
      </c>
      <c r="AL40" s="33" t="s">
        <v>634</v>
      </c>
      <c r="AM40" s="34" t="str">
        <f t="shared" si="31"/>
        <v/>
      </c>
      <c r="AN40" s="34"/>
      <c r="AO40" s="16"/>
      <c r="AP40" s="32" t="str">
        <f t="shared" si="32"/>
        <v/>
      </c>
      <c r="AQ40" s="33" t="s">
        <v>634</v>
      </c>
      <c r="AR40" s="34" t="str">
        <f t="shared" si="33"/>
        <v/>
      </c>
      <c r="AS40" s="34"/>
      <c r="AT40" s="16"/>
      <c r="AU40" s="29" t="str">
        <f t="shared" si="34"/>
        <v/>
      </c>
      <c r="AV40" s="30" t="s">
        <v>634</v>
      </c>
      <c r="AW40" s="31" t="str">
        <f t="shared" si="35"/>
        <v/>
      </c>
      <c r="AX40" s="31"/>
      <c r="AY40" s="9"/>
    </row>
    <row r="41" spans="1:51" x14ac:dyDescent="0.35">
      <c r="A41" s="11">
        <v>30</v>
      </c>
      <c r="B41" s="17">
        <f t="shared" ca="1" si="36"/>
        <v>0</v>
      </c>
      <c r="C41" s="18">
        <f t="shared" ca="1" si="37"/>
        <v>0</v>
      </c>
      <c r="D41" s="19">
        <f t="shared" ca="1" si="38"/>
        <v>0</v>
      </c>
      <c r="E41" s="19">
        <f t="shared" ca="1" si="39"/>
        <v>0</v>
      </c>
      <c r="F41" s="16"/>
      <c r="G41" s="17">
        <f t="shared" ca="1" si="12"/>
        <v>0</v>
      </c>
      <c r="H41" s="18">
        <f t="shared" ca="1" si="13"/>
        <v>0</v>
      </c>
      <c r="I41" s="19">
        <f t="shared" ca="1" si="14"/>
        <v>0</v>
      </c>
      <c r="J41" s="19">
        <f t="shared" ca="1" si="15"/>
        <v>0</v>
      </c>
      <c r="K41" s="16"/>
      <c r="L41" s="17">
        <f t="shared" ca="1" si="16"/>
        <v>0</v>
      </c>
      <c r="M41" s="18">
        <f t="shared" ca="1" si="17"/>
        <v>0</v>
      </c>
      <c r="N41" s="19">
        <f t="shared" ca="1" si="18"/>
        <v>0</v>
      </c>
      <c r="O41" s="19">
        <f t="shared" ca="1" si="19"/>
        <v>0</v>
      </c>
      <c r="P41" s="16"/>
      <c r="Q41" s="17">
        <f t="shared" ca="1" si="20"/>
        <v>0</v>
      </c>
      <c r="R41" s="18">
        <f t="shared" ca="1" si="21"/>
        <v>0</v>
      </c>
      <c r="S41" s="19">
        <f t="shared" ca="1" si="22"/>
        <v>0</v>
      </c>
      <c r="T41" s="19">
        <f t="shared" ca="1" si="23"/>
        <v>0</v>
      </c>
      <c r="U41" s="16"/>
      <c r="V41" s="17">
        <f t="shared" ca="1" si="24"/>
        <v>0</v>
      </c>
      <c r="W41" s="18">
        <f t="shared" ca="1" si="25"/>
        <v>0</v>
      </c>
      <c r="X41" s="19">
        <f t="shared" ca="1" si="26"/>
        <v>0</v>
      </c>
      <c r="Y41" s="19">
        <f t="shared" ca="1" si="27"/>
        <v>0</v>
      </c>
      <c r="Z41" s="11">
        <v>3890</v>
      </c>
      <c r="AA41" s="29" t="str">
        <f>IF($C$5="áno",VLOOKUP(Z41,Cenník[],2,0),"")</f>
        <v/>
      </c>
      <c r="AB41" s="30" t="s">
        <v>634</v>
      </c>
      <c r="AC41" s="31" t="str">
        <f>IF($C$5="áno",VLOOKUP(Z41,Cenník[],4,0),"")</f>
        <v/>
      </c>
      <c r="AD41" s="31"/>
      <c r="AE41" s="16"/>
      <c r="AF41" s="29" t="str">
        <f t="shared" si="28"/>
        <v/>
      </c>
      <c r="AG41" s="30" t="s">
        <v>634</v>
      </c>
      <c r="AH41" s="31" t="str">
        <f t="shared" si="29"/>
        <v/>
      </c>
      <c r="AI41" s="31"/>
      <c r="AJ41" s="16"/>
      <c r="AK41" s="32" t="str">
        <f t="shared" si="30"/>
        <v/>
      </c>
      <c r="AL41" s="33" t="s">
        <v>634</v>
      </c>
      <c r="AM41" s="34" t="str">
        <f t="shared" si="31"/>
        <v/>
      </c>
      <c r="AN41" s="34"/>
      <c r="AO41" s="16"/>
      <c r="AP41" s="32" t="str">
        <f t="shared" si="32"/>
        <v/>
      </c>
      <c r="AQ41" s="33" t="s">
        <v>634</v>
      </c>
      <c r="AR41" s="34" t="str">
        <f t="shared" si="33"/>
        <v/>
      </c>
      <c r="AS41" s="34"/>
      <c r="AT41" s="16"/>
      <c r="AU41" s="29" t="str">
        <f t="shared" si="34"/>
        <v/>
      </c>
      <c r="AV41" s="30" t="s">
        <v>634</v>
      </c>
      <c r="AW41" s="31" t="str">
        <f t="shared" si="35"/>
        <v/>
      </c>
      <c r="AX41" s="31"/>
      <c r="AY41" s="9"/>
    </row>
    <row r="42" spans="1:51" x14ac:dyDescent="0.35">
      <c r="A42" s="11">
        <v>31</v>
      </c>
      <c r="B42" s="17">
        <f t="shared" ca="1" si="36"/>
        <v>0</v>
      </c>
      <c r="C42" s="18">
        <f t="shared" ca="1" si="37"/>
        <v>0</v>
      </c>
      <c r="D42" s="19">
        <f t="shared" ca="1" si="38"/>
        <v>0</v>
      </c>
      <c r="E42" s="19">
        <f t="shared" ca="1" si="39"/>
        <v>0</v>
      </c>
      <c r="F42" s="16"/>
      <c r="G42" s="17">
        <f t="shared" ca="1" si="12"/>
        <v>0</v>
      </c>
      <c r="H42" s="18">
        <f t="shared" ca="1" si="13"/>
        <v>0</v>
      </c>
      <c r="I42" s="19">
        <f t="shared" ca="1" si="14"/>
        <v>0</v>
      </c>
      <c r="J42" s="19">
        <f t="shared" ca="1" si="15"/>
        <v>0</v>
      </c>
      <c r="K42" s="16"/>
      <c r="L42" s="17">
        <f t="shared" ca="1" si="16"/>
        <v>0</v>
      </c>
      <c r="M42" s="18">
        <f t="shared" ca="1" si="17"/>
        <v>0</v>
      </c>
      <c r="N42" s="19">
        <f t="shared" ca="1" si="18"/>
        <v>0</v>
      </c>
      <c r="O42" s="19">
        <f t="shared" ca="1" si="19"/>
        <v>0</v>
      </c>
      <c r="P42" s="16"/>
      <c r="Q42" s="17">
        <f t="shared" ca="1" si="20"/>
        <v>0</v>
      </c>
      <c r="R42" s="18">
        <f t="shared" ca="1" si="21"/>
        <v>0</v>
      </c>
      <c r="S42" s="19">
        <f t="shared" ca="1" si="22"/>
        <v>0</v>
      </c>
      <c r="T42" s="19">
        <f t="shared" ca="1" si="23"/>
        <v>0</v>
      </c>
      <c r="U42" s="16"/>
      <c r="V42" s="17">
        <f t="shared" ca="1" si="24"/>
        <v>0</v>
      </c>
      <c r="W42" s="18">
        <f t="shared" ca="1" si="25"/>
        <v>0</v>
      </c>
      <c r="X42" s="19">
        <f t="shared" ca="1" si="26"/>
        <v>0</v>
      </c>
      <c r="Y42" s="19">
        <f t="shared" ca="1" si="27"/>
        <v>0</v>
      </c>
      <c r="Z42" s="11">
        <v>4151</v>
      </c>
      <c r="AA42" s="29" t="str">
        <f>IF($C$5="áno",VLOOKUP(Z42,Cenník[],2,0),"")</f>
        <v/>
      </c>
      <c r="AB42" s="30" t="s">
        <v>634</v>
      </c>
      <c r="AC42" s="31" t="str">
        <f>IF($C$5="áno",VLOOKUP(Z42,Cenník[],4,0),"")</f>
        <v/>
      </c>
      <c r="AD42" s="31"/>
      <c r="AE42" s="16"/>
      <c r="AF42" s="29" t="str">
        <f t="shared" si="28"/>
        <v/>
      </c>
      <c r="AG42" s="30" t="s">
        <v>634</v>
      </c>
      <c r="AH42" s="31" t="str">
        <f t="shared" si="29"/>
        <v/>
      </c>
      <c r="AI42" s="31"/>
      <c r="AJ42" s="16"/>
      <c r="AK42" s="32" t="str">
        <f t="shared" si="30"/>
        <v/>
      </c>
      <c r="AL42" s="33" t="s">
        <v>634</v>
      </c>
      <c r="AM42" s="34" t="str">
        <f t="shared" si="31"/>
        <v/>
      </c>
      <c r="AN42" s="34"/>
      <c r="AO42" s="16"/>
      <c r="AP42" s="32" t="str">
        <f t="shared" si="32"/>
        <v/>
      </c>
      <c r="AQ42" s="33" t="s">
        <v>634</v>
      </c>
      <c r="AR42" s="34" t="str">
        <f t="shared" si="33"/>
        <v/>
      </c>
      <c r="AS42" s="34"/>
      <c r="AT42" s="16"/>
      <c r="AU42" s="29" t="str">
        <f t="shared" si="34"/>
        <v/>
      </c>
      <c r="AV42" s="30" t="s">
        <v>634</v>
      </c>
      <c r="AW42" s="31" t="str">
        <f t="shared" si="35"/>
        <v/>
      </c>
      <c r="AX42" s="31"/>
      <c r="AY42" s="9"/>
    </row>
    <row r="43" spans="1:51" x14ac:dyDescent="0.35">
      <c r="A43" s="11">
        <v>32</v>
      </c>
      <c r="B43" s="17">
        <f t="shared" ca="1" si="36"/>
        <v>0</v>
      </c>
      <c r="C43" s="18">
        <f t="shared" ca="1" si="37"/>
        <v>0</v>
      </c>
      <c r="D43" s="19">
        <f t="shared" ca="1" si="38"/>
        <v>0</v>
      </c>
      <c r="E43" s="19">
        <f t="shared" ca="1" si="39"/>
        <v>0</v>
      </c>
      <c r="F43" s="16"/>
      <c r="G43" s="17">
        <f t="shared" ca="1" si="12"/>
        <v>0</v>
      </c>
      <c r="H43" s="18">
        <f t="shared" ca="1" si="13"/>
        <v>0</v>
      </c>
      <c r="I43" s="19">
        <f t="shared" ca="1" si="14"/>
        <v>0</v>
      </c>
      <c r="J43" s="19">
        <f t="shared" ca="1" si="15"/>
        <v>0</v>
      </c>
      <c r="K43" s="16"/>
      <c r="L43" s="17">
        <f t="shared" ca="1" si="16"/>
        <v>0</v>
      </c>
      <c r="M43" s="18">
        <f t="shared" ca="1" si="17"/>
        <v>0</v>
      </c>
      <c r="N43" s="19">
        <f t="shared" ca="1" si="18"/>
        <v>0</v>
      </c>
      <c r="O43" s="19">
        <f t="shared" ca="1" si="19"/>
        <v>0</v>
      </c>
      <c r="P43" s="16"/>
      <c r="Q43" s="17">
        <f t="shared" ca="1" si="20"/>
        <v>0</v>
      </c>
      <c r="R43" s="18">
        <f t="shared" ca="1" si="21"/>
        <v>0</v>
      </c>
      <c r="S43" s="19">
        <f t="shared" ca="1" si="22"/>
        <v>0</v>
      </c>
      <c r="T43" s="19">
        <f t="shared" ca="1" si="23"/>
        <v>0</v>
      </c>
      <c r="U43" s="16"/>
      <c r="V43" s="17">
        <f t="shared" ca="1" si="24"/>
        <v>0</v>
      </c>
      <c r="W43" s="18">
        <f t="shared" ca="1" si="25"/>
        <v>0</v>
      </c>
      <c r="X43" s="19">
        <f t="shared" ca="1" si="26"/>
        <v>0</v>
      </c>
      <c r="Y43" s="19">
        <f t="shared" ca="1" si="27"/>
        <v>0</v>
      </c>
      <c r="Z43" s="11">
        <v>3910</v>
      </c>
      <c r="AA43" s="29" t="str">
        <f>IF($C$5="áno",VLOOKUP(Z43,Cenník[],2,0),"")</f>
        <v/>
      </c>
      <c r="AB43" s="30" t="s">
        <v>634</v>
      </c>
      <c r="AC43" s="31" t="str">
        <f>IF($C$5="áno",VLOOKUP(Z43,Cenník[],4,0),"")</f>
        <v/>
      </c>
      <c r="AD43" s="31"/>
      <c r="AE43" s="16"/>
      <c r="AF43" s="29" t="str">
        <f t="shared" si="28"/>
        <v/>
      </c>
      <c r="AG43" s="30" t="s">
        <v>634</v>
      </c>
      <c r="AH43" s="31" t="str">
        <f t="shared" si="29"/>
        <v/>
      </c>
      <c r="AI43" s="31"/>
      <c r="AJ43" s="16"/>
      <c r="AK43" s="32" t="str">
        <f t="shared" si="30"/>
        <v/>
      </c>
      <c r="AL43" s="33" t="s">
        <v>634</v>
      </c>
      <c r="AM43" s="34" t="str">
        <f t="shared" si="31"/>
        <v/>
      </c>
      <c r="AN43" s="34"/>
      <c r="AO43" s="16"/>
      <c r="AP43" s="32" t="str">
        <f t="shared" si="32"/>
        <v/>
      </c>
      <c r="AQ43" s="33" t="s">
        <v>634</v>
      </c>
      <c r="AR43" s="34" t="str">
        <f t="shared" si="33"/>
        <v/>
      </c>
      <c r="AS43" s="34"/>
      <c r="AT43" s="16"/>
      <c r="AU43" s="29" t="str">
        <f t="shared" si="34"/>
        <v/>
      </c>
      <c r="AV43" s="30" t="s">
        <v>634</v>
      </c>
      <c r="AW43" s="31" t="str">
        <f t="shared" si="35"/>
        <v/>
      </c>
      <c r="AX43" s="31"/>
      <c r="AY43" s="9"/>
    </row>
    <row r="44" spans="1:51" x14ac:dyDescent="0.35">
      <c r="A44" s="11">
        <v>33</v>
      </c>
      <c r="B44" s="17">
        <f t="shared" ca="1" si="36"/>
        <v>0</v>
      </c>
      <c r="C44" s="18">
        <f t="shared" ca="1" si="37"/>
        <v>0</v>
      </c>
      <c r="D44" s="19">
        <f t="shared" ca="1" si="38"/>
        <v>0</v>
      </c>
      <c r="E44" s="19">
        <f t="shared" ca="1" si="39"/>
        <v>0</v>
      </c>
      <c r="F44" s="16"/>
      <c r="G44" s="17">
        <f t="shared" ca="1" si="12"/>
        <v>0</v>
      </c>
      <c r="H44" s="18">
        <f t="shared" ca="1" si="13"/>
        <v>0</v>
      </c>
      <c r="I44" s="19">
        <f t="shared" ca="1" si="14"/>
        <v>0</v>
      </c>
      <c r="J44" s="19">
        <f t="shared" ca="1" si="15"/>
        <v>0</v>
      </c>
      <c r="K44" s="16"/>
      <c r="L44" s="17">
        <f t="shared" ca="1" si="16"/>
        <v>0</v>
      </c>
      <c r="M44" s="18">
        <f t="shared" ca="1" si="17"/>
        <v>0</v>
      </c>
      <c r="N44" s="19">
        <f t="shared" ca="1" si="18"/>
        <v>0</v>
      </c>
      <c r="O44" s="19">
        <f t="shared" ca="1" si="19"/>
        <v>0</v>
      </c>
      <c r="P44" s="16"/>
      <c r="Q44" s="17">
        <f t="shared" ca="1" si="20"/>
        <v>0</v>
      </c>
      <c r="R44" s="18">
        <f t="shared" ca="1" si="21"/>
        <v>0</v>
      </c>
      <c r="S44" s="19">
        <f t="shared" ca="1" si="22"/>
        <v>0</v>
      </c>
      <c r="T44" s="19">
        <f t="shared" ca="1" si="23"/>
        <v>0</v>
      </c>
      <c r="U44" s="16"/>
      <c r="V44" s="17">
        <f t="shared" ca="1" si="24"/>
        <v>0</v>
      </c>
      <c r="W44" s="18">
        <f t="shared" ca="1" si="25"/>
        <v>0</v>
      </c>
      <c r="X44" s="19">
        <f t="shared" ca="1" si="26"/>
        <v>0</v>
      </c>
      <c r="Y44" s="19">
        <f t="shared" ca="1" si="27"/>
        <v>0</v>
      </c>
      <c r="Z44" s="11">
        <v>3911</v>
      </c>
      <c r="AA44" s="29" t="str">
        <f>IF($C$5="áno",VLOOKUP(Z44,Cenník[],2,0),"")</f>
        <v/>
      </c>
      <c r="AB44" s="30" t="s">
        <v>634</v>
      </c>
      <c r="AC44" s="31" t="str">
        <f>IF($C$5="áno",VLOOKUP(Z44,Cenník[],4,0),"")</f>
        <v/>
      </c>
      <c r="AD44" s="31"/>
      <c r="AE44" s="16"/>
      <c r="AF44" s="29" t="str">
        <f t="shared" si="28"/>
        <v/>
      </c>
      <c r="AG44" s="30" t="s">
        <v>634</v>
      </c>
      <c r="AH44" s="31" t="str">
        <f t="shared" si="29"/>
        <v/>
      </c>
      <c r="AI44" s="31"/>
      <c r="AJ44" s="16"/>
      <c r="AK44" s="32" t="str">
        <f t="shared" si="30"/>
        <v/>
      </c>
      <c r="AL44" s="33" t="s">
        <v>634</v>
      </c>
      <c r="AM44" s="34" t="str">
        <f t="shared" si="31"/>
        <v/>
      </c>
      <c r="AN44" s="34"/>
      <c r="AO44" s="16"/>
      <c r="AP44" s="32" t="str">
        <f t="shared" si="32"/>
        <v/>
      </c>
      <c r="AQ44" s="33" t="s">
        <v>634</v>
      </c>
      <c r="AR44" s="34" t="str">
        <f t="shared" si="33"/>
        <v/>
      </c>
      <c r="AS44" s="34"/>
      <c r="AT44" s="16"/>
      <c r="AU44" s="29" t="str">
        <f t="shared" si="34"/>
        <v/>
      </c>
      <c r="AV44" s="30" t="s">
        <v>634</v>
      </c>
      <c r="AW44" s="31" t="str">
        <f t="shared" si="35"/>
        <v/>
      </c>
      <c r="AX44" s="31"/>
      <c r="AY44" s="9"/>
    </row>
    <row r="45" spans="1:51" x14ac:dyDescent="0.35">
      <c r="A45" s="11">
        <v>34</v>
      </c>
      <c r="B45" s="17">
        <f t="shared" ca="1" si="36"/>
        <v>0</v>
      </c>
      <c r="C45" s="18">
        <f t="shared" ca="1" si="37"/>
        <v>0</v>
      </c>
      <c r="D45" s="19">
        <f ca="1">IFERROR(INDIRECT("'Zostavy'!"&amp;ADDRESS($A$3+$A45,$A$4+2)),"")</f>
        <v>0</v>
      </c>
      <c r="E45" s="19">
        <f t="shared" ca="1" si="39"/>
        <v>0</v>
      </c>
      <c r="F45" s="16"/>
      <c r="G45" s="17">
        <f t="shared" ca="1" si="12"/>
        <v>0</v>
      </c>
      <c r="H45" s="18">
        <f t="shared" ca="1" si="13"/>
        <v>0</v>
      </c>
      <c r="I45" s="19">
        <f t="shared" ca="1" si="14"/>
        <v>0</v>
      </c>
      <c r="J45" s="19">
        <f t="shared" ca="1" si="15"/>
        <v>0</v>
      </c>
      <c r="K45" s="16"/>
      <c r="L45" s="17">
        <f t="shared" ca="1" si="16"/>
        <v>0</v>
      </c>
      <c r="M45" s="18">
        <f t="shared" ca="1" si="17"/>
        <v>0</v>
      </c>
      <c r="N45" s="19">
        <f t="shared" ca="1" si="18"/>
        <v>0</v>
      </c>
      <c r="O45" s="19">
        <f t="shared" ca="1" si="19"/>
        <v>0</v>
      </c>
      <c r="P45" s="16"/>
      <c r="Q45" s="17">
        <f t="shared" ca="1" si="20"/>
        <v>0</v>
      </c>
      <c r="R45" s="18">
        <f t="shared" ca="1" si="21"/>
        <v>0</v>
      </c>
      <c r="S45" s="19">
        <f t="shared" ca="1" si="22"/>
        <v>0</v>
      </c>
      <c r="T45" s="19">
        <f t="shared" ca="1" si="23"/>
        <v>0</v>
      </c>
      <c r="U45" s="16"/>
      <c r="V45" s="17">
        <f t="shared" ca="1" si="24"/>
        <v>0</v>
      </c>
      <c r="W45" s="18">
        <f t="shared" ca="1" si="25"/>
        <v>0</v>
      </c>
      <c r="X45" s="19">
        <f t="shared" ca="1" si="26"/>
        <v>0</v>
      </c>
      <c r="Y45" s="19">
        <f t="shared" ca="1" si="27"/>
        <v>0</v>
      </c>
      <c r="Z45" s="11">
        <v>4515</v>
      </c>
      <c r="AA45" s="29" t="str">
        <f>IF($C$5="áno",VLOOKUP(Z45,Cenník[],2,0),"")</f>
        <v/>
      </c>
      <c r="AB45" s="30" t="s">
        <v>634</v>
      </c>
      <c r="AC45" s="31" t="str">
        <f>IF($C$5="áno",VLOOKUP(Z45,Cenník[],4,0),"")</f>
        <v/>
      </c>
      <c r="AD45" s="31"/>
      <c r="AE45" s="16"/>
      <c r="AF45" s="29" t="str">
        <f t="shared" si="28"/>
        <v/>
      </c>
      <c r="AG45" s="30" t="s">
        <v>634</v>
      </c>
      <c r="AH45" s="31" t="str">
        <f t="shared" si="29"/>
        <v/>
      </c>
      <c r="AI45" s="31"/>
      <c r="AJ45" s="16"/>
      <c r="AK45" s="32" t="str">
        <f t="shared" si="30"/>
        <v/>
      </c>
      <c r="AL45" s="33" t="s">
        <v>634</v>
      </c>
      <c r="AM45" s="34" t="str">
        <f t="shared" si="31"/>
        <v/>
      </c>
      <c r="AN45" s="34"/>
      <c r="AO45" s="16"/>
      <c r="AP45" s="32" t="str">
        <f t="shared" si="32"/>
        <v/>
      </c>
      <c r="AQ45" s="33" t="s">
        <v>634</v>
      </c>
      <c r="AR45" s="34" t="str">
        <f t="shared" si="33"/>
        <v/>
      </c>
      <c r="AS45" s="34"/>
      <c r="AT45" s="16"/>
      <c r="AU45" s="29" t="str">
        <f t="shared" si="34"/>
        <v/>
      </c>
      <c r="AV45" s="30" t="s">
        <v>634</v>
      </c>
      <c r="AW45" s="31" t="str">
        <f t="shared" si="35"/>
        <v/>
      </c>
      <c r="AX45" s="31"/>
      <c r="AY45" s="9"/>
    </row>
    <row r="46" spans="1:51" x14ac:dyDescent="0.35">
      <c r="A46" s="11">
        <v>35</v>
      </c>
      <c r="B46" s="20"/>
      <c r="C46" s="21" t="s">
        <v>635</v>
      </c>
      <c r="D46" s="297">
        <f ca="1">IFERROR(INDIRECT("'Zostavy'!"&amp;ADDRESS($A$3+A46,$A$4+2)),"")</f>
        <v>16.599999999999998</v>
      </c>
      <c r="E46" s="297"/>
      <c r="F46" s="16"/>
      <c r="G46" s="20"/>
      <c r="H46" s="21" t="s">
        <v>635</v>
      </c>
      <c r="I46" s="297">
        <f t="shared" ref="I46" ca="1" si="40">$D$46</f>
        <v>16.599999999999998</v>
      </c>
      <c r="J46" s="297"/>
      <c r="K46" s="16"/>
      <c r="L46" s="20"/>
      <c r="M46" s="21" t="s">
        <v>635</v>
      </c>
      <c r="N46" s="297">
        <f t="shared" ref="N46" ca="1" si="41">$D$46</f>
        <v>16.599999999999998</v>
      </c>
      <c r="O46" s="297"/>
      <c r="P46" s="16"/>
      <c r="Q46" s="20"/>
      <c r="R46" s="21" t="s">
        <v>635</v>
      </c>
      <c r="S46" s="297">
        <f t="shared" ref="S46" ca="1" si="42">$D$46</f>
        <v>16.599999999999998</v>
      </c>
      <c r="T46" s="297"/>
      <c r="U46" s="16"/>
      <c r="V46" s="20"/>
      <c r="W46" s="21" t="s">
        <v>635</v>
      </c>
      <c r="X46" s="297">
        <f t="shared" ref="X46" ca="1" si="43">$D$46</f>
        <v>16.599999999999998</v>
      </c>
      <c r="Y46" s="297"/>
      <c r="Z46" s="11">
        <v>4516</v>
      </c>
      <c r="AA46" s="29" t="str">
        <f>IF($C$5="áno",VLOOKUP(Z46,Cenník[],2,0),"")</f>
        <v/>
      </c>
      <c r="AB46" s="30" t="s">
        <v>634</v>
      </c>
      <c r="AC46" s="31" t="str">
        <f>IF($C$5="áno",VLOOKUP(Z46,Cenník[],4,0),"")</f>
        <v/>
      </c>
      <c r="AD46" s="31"/>
      <c r="AE46" s="25"/>
      <c r="AF46" s="29" t="str">
        <f t="shared" si="28"/>
        <v/>
      </c>
      <c r="AG46" s="30" t="s">
        <v>634</v>
      </c>
      <c r="AH46" s="31" t="str">
        <f t="shared" si="29"/>
        <v/>
      </c>
      <c r="AI46" s="31"/>
      <c r="AJ46" s="25"/>
      <c r="AK46" s="32" t="str">
        <f t="shared" si="30"/>
        <v/>
      </c>
      <c r="AL46" s="33" t="s">
        <v>634</v>
      </c>
      <c r="AM46" s="34" t="str">
        <f t="shared" si="31"/>
        <v/>
      </c>
      <c r="AN46" s="34"/>
      <c r="AO46" s="25"/>
      <c r="AP46" s="32" t="str">
        <f t="shared" si="32"/>
        <v/>
      </c>
      <c r="AQ46" s="33" t="s">
        <v>634</v>
      </c>
      <c r="AR46" s="34" t="str">
        <f t="shared" si="33"/>
        <v/>
      </c>
      <c r="AS46" s="34"/>
      <c r="AT46" s="25"/>
      <c r="AU46" s="29" t="str">
        <f t="shared" si="34"/>
        <v/>
      </c>
      <c r="AV46" s="30" t="s">
        <v>634</v>
      </c>
      <c r="AW46" s="31" t="str">
        <f t="shared" si="35"/>
        <v/>
      </c>
      <c r="AX46" s="31"/>
      <c r="AY46" s="9"/>
    </row>
    <row r="47" spans="1:51" x14ac:dyDescent="0.35">
      <c r="A47" s="9"/>
      <c r="B47" s="22"/>
      <c r="C47" s="23" t="str">
        <f>IF($C$5="áno","Cena rozšírenej zostavy : ","")</f>
        <v/>
      </c>
      <c r="D47" s="296"/>
      <c r="E47" s="296"/>
      <c r="F47" s="24"/>
      <c r="G47" s="22"/>
      <c r="H47" s="23" t="str">
        <f t="shared" ref="H47:J48" si="44">C47</f>
        <v/>
      </c>
      <c r="I47" s="296">
        <f t="shared" si="44"/>
        <v>0</v>
      </c>
      <c r="J47" s="296"/>
      <c r="K47" s="24"/>
      <c r="L47" s="22"/>
      <c r="M47" s="23" t="str">
        <f t="shared" ref="M47:O48" si="45">C47</f>
        <v/>
      </c>
      <c r="N47" s="296">
        <f t="shared" si="45"/>
        <v>0</v>
      </c>
      <c r="O47" s="296"/>
      <c r="P47" s="24"/>
      <c r="Q47" s="22"/>
      <c r="R47" s="23" t="str">
        <f t="shared" ref="R47:T48" si="46">C47</f>
        <v/>
      </c>
      <c r="S47" s="296">
        <f t="shared" si="46"/>
        <v>0</v>
      </c>
      <c r="T47" s="296"/>
      <c r="U47" s="24"/>
      <c r="V47" s="22"/>
      <c r="W47" s="23" t="str">
        <f t="shared" ref="W47:Y48" si="47">C47</f>
        <v/>
      </c>
      <c r="X47" s="296">
        <f t="shared" si="47"/>
        <v>0</v>
      </c>
      <c r="Y47" s="296"/>
      <c r="Z47" s="11">
        <v>4448</v>
      </c>
      <c r="AA47" s="29" t="str">
        <f>IF($C$5="áno",VLOOKUP(Z47,Cenník[],2,0),"")</f>
        <v/>
      </c>
      <c r="AB47" s="30" t="s">
        <v>634</v>
      </c>
      <c r="AC47" s="31" t="str">
        <f>IF($C$5="áno",VLOOKUP(Z47,Cenník[],4,0),"")</f>
        <v/>
      </c>
      <c r="AD47" s="31"/>
      <c r="AE47" s="25"/>
      <c r="AF47" s="29" t="str">
        <f t="shared" si="28"/>
        <v/>
      </c>
      <c r="AG47" s="30" t="s">
        <v>634</v>
      </c>
      <c r="AH47" s="31" t="str">
        <f t="shared" si="29"/>
        <v/>
      </c>
      <c r="AI47" s="31"/>
      <c r="AJ47" s="25"/>
      <c r="AK47" s="32" t="str">
        <f t="shared" si="30"/>
        <v/>
      </c>
      <c r="AL47" s="33" t="s">
        <v>634</v>
      </c>
      <c r="AM47" s="34" t="str">
        <f t="shared" si="31"/>
        <v/>
      </c>
      <c r="AN47" s="34"/>
      <c r="AO47" s="25"/>
      <c r="AP47" s="32" t="str">
        <f t="shared" si="32"/>
        <v/>
      </c>
      <c r="AQ47" s="33" t="s">
        <v>634</v>
      </c>
      <c r="AR47" s="34" t="str">
        <f t="shared" si="33"/>
        <v/>
      </c>
      <c r="AS47" s="34"/>
      <c r="AT47" s="25"/>
      <c r="AU47" s="29" t="str">
        <f t="shared" si="34"/>
        <v/>
      </c>
      <c r="AV47" s="30" t="s">
        <v>634</v>
      </c>
      <c r="AW47" s="31" t="str">
        <f t="shared" si="35"/>
        <v/>
      </c>
      <c r="AX47" s="31"/>
      <c r="AY47" s="9"/>
    </row>
    <row r="48" spans="1:51" x14ac:dyDescent="0.35">
      <c r="A48" s="9"/>
      <c r="B48" s="25"/>
      <c r="C48" s="23" t="str">
        <f>IF($C$5="áno","Cena spolu : ","")</f>
        <v/>
      </c>
      <c r="D48" s="286"/>
      <c r="E48" s="286"/>
      <c r="F48" s="25"/>
      <c r="G48" s="25"/>
      <c r="H48" s="23" t="str">
        <f t="shared" si="44"/>
        <v/>
      </c>
      <c r="I48" s="286">
        <f t="shared" si="44"/>
        <v>0</v>
      </c>
      <c r="J48" s="286">
        <f t="shared" si="44"/>
        <v>0</v>
      </c>
      <c r="K48" s="25"/>
      <c r="L48" s="25"/>
      <c r="M48" s="23" t="str">
        <f t="shared" si="45"/>
        <v/>
      </c>
      <c r="N48" s="286">
        <f t="shared" si="45"/>
        <v>0</v>
      </c>
      <c r="O48" s="286">
        <f t="shared" si="45"/>
        <v>0</v>
      </c>
      <c r="P48" s="25"/>
      <c r="Q48" s="25"/>
      <c r="R48" s="23" t="str">
        <f t="shared" si="46"/>
        <v/>
      </c>
      <c r="S48" s="286">
        <f t="shared" si="46"/>
        <v>0</v>
      </c>
      <c r="T48" s="286">
        <f t="shared" si="46"/>
        <v>0</v>
      </c>
      <c r="U48" s="25"/>
      <c r="V48" s="25"/>
      <c r="W48" s="23" t="str">
        <f t="shared" si="47"/>
        <v/>
      </c>
      <c r="X48" s="286">
        <f t="shared" si="47"/>
        <v>0</v>
      </c>
      <c r="Y48" s="286">
        <f t="shared" si="47"/>
        <v>0</v>
      </c>
      <c r="Z48" s="11">
        <v>4449</v>
      </c>
      <c r="AA48" s="29" t="str">
        <f>IF($C$5="áno",VLOOKUP(Z48,Cenník[],2,0),"")</f>
        <v/>
      </c>
      <c r="AB48" s="30" t="s">
        <v>634</v>
      </c>
      <c r="AC48" s="31" t="str">
        <f>IF($C$5="áno",VLOOKUP(Z48,Cenník[],4,0),"")</f>
        <v/>
      </c>
      <c r="AD48" s="31"/>
      <c r="AE48" s="25"/>
      <c r="AF48" s="29" t="str">
        <f t="shared" si="28"/>
        <v/>
      </c>
      <c r="AG48" s="30" t="s">
        <v>634</v>
      </c>
      <c r="AH48" s="31" t="str">
        <f t="shared" si="29"/>
        <v/>
      </c>
      <c r="AI48" s="31"/>
      <c r="AJ48" s="25"/>
      <c r="AK48" s="32" t="str">
        <f t="shared" si="30"/>
        <v/>
      </c>
      <c r="AL48" s="33" t="s">
        <v>634</v>
      </c>
      <c r="AM48" s="34" t="str">
        <f t="shared" si="31"/>
        <v/>
      </c>
      <c r="AN48" s="34"/>
      <c r="AO48" s="25"/>
      <c r="AP48" s="32" t="str">
        <f t="shared" si="32"/>
        <v/>
      </c>
      <c r="AQ48" s="33" t="s">
        <v>634</v>
      </c>
      <c r="AR48" s="34" t="str">
        <f t="shared" si="33"/>
        <v/>
      </c>
      <c r="AS48" s="34"/>
      <c r="AT48" s="25"/>
      <c r="AU48" s="29" t="str">
        <f t="shared" si="34"/>
        <v/>
      </c>
      <c r="AV48" s="30" t="s">
        <v>634</v>
      </c>
      <c r="AW48" s="31" t="str">
        <f t="shared" si="35"/>
        <v/>
      </c>
      <c r="AX48" s="31"/>
      <c r="AY48" s="9"/>
    </row>
    <row r="49" spans="1:51" x14ac:dyDescent="0.35">
      <c r="A49" s="9"/>
      <c r="B49" s="290" t="s">
        <v>636</v>
      </c>
      <c r="C49" s="290"/>
      <c r="D49" s="290"/>
      <c r="E49" s="290"/>
      <c r="F49" s="25"/>
      <c r="G49" s="290" t="s">
        <v>636</v>
      </c>
      <c r="H49" s="290"/>
      <c r="I49" s="290"/>
      <c r="J49" s="290"/>
      <c r="K49" s="25"/>
      <c r="L49" s="290" t="s">
        <v>636</v>
      </c>
      <c r="M49" s="290"/>
      <c r="N49" s="290"/>
      <c r="O49" s="290"/>
      <c r="P49" s="25"/>
      <c r="Q49" s="290" t="s">
        <v>636</v>
      </c>
      <c r="R49" s="290"/>
      <c r="S49" s="290"/>
      <c r="T49" s="290"/>
      <c r="U49" s="25"/>
      <c r="V49" s="290" t="s">
        <v>636</v>
      </c>
      <c r="W49" s="290"/>
      <c r="X49" s="290"/>
      <c r="Y49" s="290"/>
      <c r="Z49" s="11">
        <v>4450</v>
      </c>
      <c r="AA49" s="29" t="str">
        <f>IF($C$5="áno",VLOOKUP(Z49,Cenník[],2,0),"")</f>
        <v/>
      </c>
      <c r="AB49" s="30" t="s">
        <v>634</v>
      </c>
      <c r="AC49" s="31" t="str">
        <f>IF($C$5="áno",VLOOKUP(Z49,Cenník[],4,0),"")</f>
        <v/>
      </c>
      <c r="AD49" s="31"/>
      <c r="AE49" s="25"/>
      <c r="AF49" s="29" t="str">
        <f t="shared" si="28"/>
        <v/>
      </c>
      <c r="AG49" s="30" t="s">
        <v>634</v>
      </c>
      <c r="AH49" s="31" t="str">
        <f t="shared" si="29"/>
        <v/>
      </c>
      <c r="AI49" s="31"/>
      <c r="AJ49" s="25"/>
      <c r="AK49" s="32" t="str">
        <f t="shared" si="30"/>
        <v/>
      </c>
      <c r="AL49" s="33" t="s">
        <v>634</v>
      </c>
      <c r="AM49" s="34" t="str">
        <f t="shared" si="31"/>
        <v/>
      </c>
      <c r="AN49" s="34"/>
      <c r="AO49" s="25"/>
      <c r="AP49" s="32" t="str">
        <f t="shared" si="32"/>
        <v/>
      </c>
      <c r="AQ49" s="33" t="s">
        <v>634</v>
      </c>
      <c r="AR49" s="34" t="str">
        <f t="shared" si="33"/>
        <v/>
      </c>
      <c r="AS49" s="34"/>
      <c r="AT49" s="25"/>
      <c r="AU49" s="29" t="str">
        <f t="shared" si="34"/>
        <v/>
      </c>
      <c r="AV49" s="30" t="s">
        <v>634</v>
      </c>
      <c r="AW49" s="31" t="str">
        <f t="shared" si="35"/>
        <v/>
      </c>
      <c r="AX49" s="31"/>
      <c r="AY49" s="9"/>
    </row>
    <row r="50" spans="1:51" x14ac:dyDescent="0.35">
      <c r="A50" s="9"/>
      <c r="B50" s="295"/>
      <c r="C50" s="295"/>
      <c r="D50" s="295"/>
      <c r="E50" s="295"/>
      <c r="F50" s="16"/>
      <c r="G50" s="295"/>
      <c r="H50" s="295"/>
      <c r="I50" s="295"/>
      <c r="J50" s="295"/>
      <c r="K50" s="16"/>
      <c r="L50" s="295"/>
      <c r="M50" s="295"/>
      <c r="N50" s="295"/>
      <c r="O50" s="295"/>
      <c r="P50" s="16"/>
      <c r="Q50" s="295"/>
      <c r="R50" s="295"/>
      <c r="S50" s="295"/>
      <c r="T50" s="295"/>
      <c r="U50" s="16"/>
      <c r="V50" s="295"/>
      <c r="W50" s="295"/>
      <c r="X50" s="295"/>
      <c r="Y50" s="295"/>
      <c r="Z50" s="11">
        <v>3920</v>
      </c>
      <c r="AA50" s="29" t="str">
        <f>IF($C$5="áno",VLOOKUP(Z50,Cenník[],2,0),"")</f>
        <v/>
      </c>
      <c r="AB50" s="30" t="s">
        <v>634</v>
      </c>
      <c r="AC50" s="31" t="str">
        <f>IF($C$5="áno",VLOOKUP(Z50,Cenník[],4,0),"")</f>
        <v/>
      </c>
      <c r="AD50" s="31"/>
      <c r="AE50" s="25"/>
      <c r="AF50" s="29" t="str">
        <f t="shared" si="28"/>
        <v/>
      </c>
      <c r="AG50" s="30" t="s">
        <v>634</v>
      </c>
      <c r="AH50" s="31" t="str">
        <f t="shared" si="29"/>
        <v/>
      </c>
      <c r="AI50" s="31"/>
      <c r="AJ50" s="25"/>
      <c r="AK50" s="32" t="str">
        <f t="shared" si="30"/>
        <v/>
      </c>
      <c r="AL50" s="33" t="s">
        <v>634</v>
      </c>
      <c r="AM50" s="34" t="str">
        <f t="shared" si="31"/>
        <v/>
      </c>
      <c r="AN50" s="34"/>
      <c r="AO50" s="25"/>
      <c r="AP50" s="32" t="str">
        <f t="shared" si="32"/>
        <v/>
      </c>
      <c r="AQ50" s="33" t="s">
        <v>634</v>
      </c>
      <c r="AR50" s="34" t="str">
        <f t="shared" si="33"/>
        <v/>
      </c>
      <c r="AS50" s="34"/>
      <c r="AT50" s="25"/>
      <c r="AU50" s="29" t="str">
        <f t="shared" si="34"/>
        <v/>
      </c>
      <c r="AV50" s="30" t="s">
        <v>634</v>
      </c>
      <c r="AW50" s="31" t="str">
        <f t="shared" si="35"/>
        <v/>
      </c>
      <c r="AX50" s="31"/>
      <c r="AY50" s="9"/>
    </row>
    <row r="51" spans="1:51" x14ac:dyDescent="0.35">
      <c r="A51" s="9"/>
      <c r="B51" s="290" t="s">
        <v>637</v>
      </c>
      <c r="C51" s="290"/>
      <c r="D51" s="290"/>
      <c r="E51" s="290"/>
      <c r="F51" s="16"/>
      <c r="G51" s="290" t="s">
        <v>637</v>
      </c>
      <c r="H51" s="290"/>
      <c r="I51" s="290"/>
      <c r="J51" s="290"/>
      <c r="K51" s="16"/>
      <c r="L51" s="290" t="s">
        <v>637</v>
      </c>
      <c r="M51" s="290"/>
      <c r="N51" s="290"/>
      <c r="O51" s="290"/>
      <c r="P51" s="16"/>
      <c r="Q51" s="290" t="s">
        <v>637</v>
      </c>
      <c r="R51" s="290"/>
      <c r="S51" s="290"/>
      <c r="T51" s="290"/>
      <c r="U51" s="16"/>
      <c r="V51" s="290" t="s">
        <v>637</v>
      </c>
      <c r="W51" s="290"/>
      <c r="X51" s="290"/>
      <c r="Y51" s="290"/>
      <c r="Z51" s="11">
        <v>3925</v>
      </c>
      <c r="AA51" s="29" t="str">
        <f>IF($C$5="áno",VLOOKUP(Z51,Cenník[],2,0),"")</f>
        <v/>
      </c>
      <c r="AB51" s="30" t="s">
        <v>634</v>
      </c>
      <c r="AC51" s="31" t="str">
        <f>IF($C$5="áno",VLOOKUP(Z51,Cenník[],4,0),"")</f>
        <v/>
      </c>
      <c r="AD51" s="31"/>
      <c r="AE51" s="25"/>
      <c r="AF51" s="29" t="str">
        <f t="shared" si="28"/>
        <v/>
      </c>
      <c r="AG51" s="30" t="s">
        <v>634</v>
      </c>
      <c r="AH51" s="31" t="str">
        <f t="shared" si="29"/>
        <v/>
      </c>
      <c r="AI51" s="31"/>
      <c r="AJ51" s="25"/>
      <c r="AK51" s="32" t="str">
        <f t="shared" si="30"/>
        <v/>
      </c>
      <c r="AL51" s="33" t="s">
        <v>634</v>
      </c>
      <c r="AM51" s="34" t="str">
        <f t="shared" si="31"/>
        <v/>
      </c>
      <c r="AN51" s="34"/>
      <c r="AO51" s="25"/>
      <c r="AP51" s="32" t="str">
        <f t="shared" si="32"/>
        <v/>
      </c>
      <c r="AQ51" s="33" t="s">
        <v>634</v>
      </c>
      <c r="AR51" s="34" t="str">
        <f t="shared" si="33"/>
        <v/>
      </c>
      <c r="AS51" s="34"/>
      <c r="AT51" s="25"/>
      <c r="AU51" s="29" t="str">
        <f t="shared" si="34"/>
        <v/>
      </c>
      <c r="AV51" s="30" t="s">
        <v>634</v>
      </c>
      <c r="AW51" s="31" t="str">
        <f t="shared" si="35"/>
        <v/>
      </c>
      <c r="AX51" s="31"/>
      <c r="AY51" s="9"/>
    </row>
    <row r="52" spans="1:51" ht="15" customHeight="1" x14ac:dyDescent="0.35">
      <c r="A52" s="9"/>
      <c r="B52" s="295"/>
      <c r="C52" s="295"/>
      <c r="D52" s="295"/>
      <c r="E52" s="295"/>
      <c r="F52" s="16"/>
      <c r="G52" s="295"/>
      <c r="H52" s="295"/>
      <c r="I52" s="295"/>
      <c r="J52" s="295"/>
      <c r="K52" s="16"/>
      <c r="L52" s="295"/>
      <c r="M52" s="295"/>
      <c r="N52" s="295"/>
      <c r="O52" s="295"/>
      <c r="P52" s="16"/>
      <c r="Q52" s="295"/>
      <c r="R52" s="295"/>
      <c r="S52" s="295"/>
      <c r="T52" s="295"/>
      <c r="U52" s="16"/>
      <c r="V52" s="295"/>
      <c r="W52" s="295"/>
      <c r="X52" s="295"/>
      <c r="Y52" s="295"/>
      <c r="Z52" s="9"/>
      <c r="AA52" s="35"/>
      <c r="AB52" s="23" t="str">
        <f>IF($C$5="áno","Cena rozšírenej zostavy :","")</f>
        <v/>
      </c>
      <c r="AC52" s="287"/>
      <c r="AD52" s="287"/>
      <c r="AE52" s="25"/>
      <c r="AF52" s="35"/>
      <c r="AG52" s="23" t="str">
        <f t="shared" ref="AG52:AH52" si="48">AB52</f>
        <v/>
      </c>
      <c r="AH52" s="287">
        <f t="shared" si="48"/>
        <v>0</v>
      </c>
      <c r="AI52" s="287"/>
      <c r="AJ52" s="25"/>
      <c r="AK52" s="35"/>
      <c r="AL52" s="23" t="str">
        <f t="shared" ref="AL52:AM52" si="49">AB52</f>
        <v/>
      </c>
      <c r="AM52" s="287">
        <f t="shared" si="49"/>
        <v>0</v>
      </c>
      <c r="AN52" s="287"/>
      <c r="AO52" s="25"/>
      <c r="AP52" s="35"/>
      <c r="AQ52" s="23" t="str">
        <f t="shared" ref="AQ52:AR52" si="50">AB52</f>
        <v/>
      </c>
      <c r="AR52" s="287">
        <f t="shared" si="50"/>
        <v>0</v>
      </c>
      <c r="AS52" s="287"/>
      <c r="AT52" s="25"/>
      <c r="AU52" s="35"/>
      <c r="AV52" s="23" t="str">
        <f t="shared" ref="AV52:AW52" si="51">AB52</f>
        <v/>
      </c>
      <c r="AW52" s="287">
        <f t="shared" si="51"/>
        <v>0</v>
      </c>
      <c r="AX52" s="287"/>
      <c r="AY52" s="9"/>
    </row>
    <row r="53" spans="1:51" x14ac:dyDescent="0.35">
      <c r="A53" s="9"/>
      <c r="B53" s="290" t="s">
        <v>642</v>
      </c>
      <c r="C53" s="290"/>
      <c r="D53" s="290"/>
      <c r="E53" s="290"/>
      <c r="F53" s="16"/>
      <c r="G53" s="290" t="str">
        <f>B53</f>
        <v>Objednávkový lístok nie je daňový doklad.</v>
      </c>
      <c r="H53" s="290"/>
      <c r="I53" s="290"/>
      <c r="J53" s="290"/>
      <c r="K53" s="16"/>
      <c r="L53" s="290" t="str">
        <f>B53</f>
        <v>Objednávkový lístok nie je daňový doklad.</v>
      </c>
      <c r="M53" s="290"/>
      <c r="N53" s="290"/>
      <c r="O53" s="290"/>
      <c r="P53" s="16"/>
      <c r="Q53" s="290" t="str">
        <f>B53</f>
        <v>Objednávkový lístok nie je daňový doklad.</v>
      </c>
      <c r="R53" s="290"/>
      <c r="S53" s="290"/>
      <c r="T53" s="290"/>
      <c r="U53" s="16"/>
      <c r="V53" s="290" t="str">
        <f>B53</f>
        <v>Objednávkový lístok nie je daňový doklad.</v>
      </c>
      <c r="W53" s="290"/>
      <c r="X53" s="290"/>
      <c r="Y53" s="290"/>
      <c r="Z53" s="9"/>
      <c r="AA53" s="36"/>
      <c r="AB53" s="36"/>
      <c r="AC53" s="36"/>
      <c r="AD53" s="36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9"/>
    </row>
    <row r="54" spans="1:51" ht="12.75" customHeight="1" x14ac:dyDescent="0.35">
      <c r="A54" s="9"/>
      <c r="B54" s="291" t="s">
        <v>643</v>
      </c>
      <c r="C54" s="291"/>
      <c r="D54" s="292">
        <f>$C$4</f>
        <v>0</v>
      </c>
      <c r="E54" s="292"/>
      <c r="F54" s="26" t="s">
        <v>630</v>
      </c>
      <c r="G54" s="291" t="str">
        <f>B54</f>
        <v>Obj. lístok a peniaze priniesť do :</v>
      </c>
      <c r="H54" s="291"/>
      <c r="I54" s="292">
        <f>$C$4</f>
        <v>0</v>
      </c>
      <c r="J54" s="292"/>
      <c r="K54" s="26" t="s">
        <v>630</v>
      </c>
      <c r="L54" s="291" t="str">
        <f>B54</f>
        <v>Obj. lístok a peniaze priniesť do :</v>
      </c>
      <c r="M54" s="291"/>
      <c r="N54" s="292">
        <f>$C$4</f>
        <v>0</v>
      </c>
      <c r="O54" s="292"/>
      <c r="P54" s="26" t="s">
        <v>630</v>
      </c>
      <c r="Q54" s="291" t="str">
        <f>B54</f>
        <v>Obj. lístok a peniaze priniesť do :</v>
      </c>
      <c r="R54" s="291"/>
      <c r="S54" s="292">
        <f>$C$4</f>
        <v>0</v>
      </c>
      <c r="T54" s="292"/>
      <c r="U54" s="26" t="s">
        <v>630</v>
      </c>
      <c r="V54" s="291" t="str">
        <f>B54</f>
        <v>Obj. lístok a peniaze priniesť do :</v>
      </c>
      <c r="W54" s="291"/>
      <c r="X54" s="292">
        <f>$C$4</f>
        <v>0</v>
      </c>
      <c r="Y54" s="292"/>
      <c r="Z54" s="9"/>
      <c r="AA54" s="36"/>
      <c r="AB54" s="36"/>
      <c r="AC54" s="36"/>
      <c r="AD54" s="36"/>
      <c r="AE54" s="26" t="str">
        <f>IF($C$5="áno","|","")</f>
        <v/>
      </c>
      <c r="AF54" s="25"/>
      <c r="AG54" s="25"/>
      <c r="AH54" s="25"/>
      <c r="AI54" s="25"/>
      <c r="AJ54" s="26" t="str">
        <f>IF($C$5="áno","|","")</f>
        <v/>
      </c>
      <c r="AK54" s="25"/>
      <c r="AL54" s="25"/>
      <c r="AM54" s="25"/>
      <c r="AN54" s="25"/>
      <c r="AO54" s="26" t="str">
        <f>IF($C$5="áno","|","")</f>
        <v/>
      </c>
      <c r="AP54" s="25"/>
      <c r="AQ54" s="25"/>
      <c r="AR54" s="25"/>
      <c r="AS54" s="25"/>
      <c r="AT54" s="26" t="str">
        <f>IF($C$5="áno","|","")</f>
        <v/>
      </c>
      <c r="AU54" s="25"/>
      <c r="AV54" s="25"/>
      <c r="AW54" s="25"/>
      <c r="AX54" s="25"/>
      <c r="AY54" s="9"/>
    </row>
    <row r="55" spans="1:51" x14ac:dyDescent="0.35">
      <c r="A55" s="9"/>
      <c r="B55" s="9"/>
      <c r="C55" s="9"/>
      <c r="D55" s="9"/>
      <c r="E55" s="9"/>
      <c r="F55" s="12"/>
      <c r="G55" s="9"/>
      <c r="H55" s="9"/>
      <c r="I55" s="9"/>
      <c r="J55" s="9"/>
      <c r="K55" s="12"/>
      <c r="L55" s="9"/>
      <c r="M55" s="9"/>
      <c r="N55" s="9"/>
      <c r="O55" s="9"/>
      <c r="P55" s="12"/>
      <c r="Q55" s="9"/>
      <c r="R55" s="9"/>
      <c r="S55" s="9"/>
      <c r="T55" s="9"/>
      <c r="U55" s="12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1:51" x14ac:dyDescent="0.35">
      <c r="A56" s="9"/>
      <c r="B56" s="9"/>
      <c r="C56" s="9"/>
      <c r="D56" s="9"/>
      <c r="E56" s="9"/>
      <c r="F56" s="12"/>
      <c r="G56" s="9"/>
      <c r="H56" s="9"/>
      <c r="I56" s="9"/>
      <c r="J56" s="9"/>
      <c r="K56" s="12"/>
      <c r="L56" s="9"/>
      <c r="M56" s="9"/>
      <c r="N56" s="9"/>
      <c r="O56" s="9"/>
      <c r="P56" s="12"/>
      <c r="Q56" s="9"/>
      <c r="R56" s="9"/>
      <c r="S56" s="9"/>
      <c r="T56" s="9"/>
      <c r="U56" s="12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1:51" x14ac:dyDescent="0.35">
      <c r="A57" s="9"/>
      <c r="B57" s="9"/>
      <c r="C57" s="9"/>
      <c r="D57" s="9"/>
      <c r="E57" s="9"/>
      <c r="F57" s="12"/>
      <c r="G57" s="9"/>
      <c r="H57" s="9"/>
      <c r="I57" s="61"/>
      <c r="J57" s="9"/>
      <c r="K57" s="12"/>
      <c r="L57" s="9"/>
      <c r="M57" s="9"/>
      <c r="N57" s="9"/>
      <c r="O57" s="9"/>
      <c r="P57" s="12"/>
      <c r="Q57" s="9"/>
      <c r="R57" s="9"/>
      <c r="S57" s="9"/>
      <c r="T57" s="9"/>
      <c r="U57" s="12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1:51" x14ac:dyDescent="0.35">
      <c r="A58" s="9"/>
      <c r="B58" s="9"/>
      <c r="C58" s="9"/>
      <c r="D58" s="9"/>
      <c r="E58" s="9"/>
      <c r="F58" s="12"/>
      <c r="G58" s="9"/>
      <c r="H58" s="9"/>
      <c r="I58" s="61"/>
      <c r="J58" s="9"/>
      <c r="K58" s="12"/>
      <c r="L58" s="9"/>
      <c r="M58" s="9"/>
      <c r="N58" s="9"/>
      <c r="O58" s="9"/>
      <c r="P58" s="12"/>
      <c r="Q58" s="9"/>
      <c r="R58" s="9"/>
      <c r="S58" s="9"/>
      <c r="T58" s="9"/>
      <c r="U58" s="12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1:51" x14ac:dyDescent="0.35">
      <c r="A59" s="9"/>
      <c r="B59" s="9"/>
      <c r="C59" s="9"/>
      <c r="D59" s="9"/>
      <c r="E59" s="9"/>
      <c r="F59" s="12"/>
      <c r="G59" s="9"/>
      <c r="H59" s="9"/>
      <c r="I59" s="61"/>
      <c r="J59" s="9"/>
      <c r="K59" s="12"/>
      <c r="L59" s="9"/>
      <c r="M59" s="9"/>
      <c r="N59" s="9"/>
      <c r="O59" s="9"/>
      <c r="P59" s="12"/>
      <c r="Q59" s="9"/>
      <c r="R59" s="9"/>
      <c r="S59" s="9"/>
      <c r="T59" s="9"/>
      <c r="U59" s="12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1:51" x14ac:dyDescent="0.35">
      <c r="A60" s="9"/>
      <c r="B60" s="9"/>
      <c r="C60" s="9"/>
      <c r="D60" s="9"/>
      <c r="E60" s="9"/>
      <c r="F60" s="12"/>
      <c r="G60" s="9"/>
      <c r="H60" s="9"/>
      <c r="I60" s="9"/>
      <c r="J60" s="9"/>
      <c r="K60" s="12"/>
      <c r="L60" s="9"/>
      <c r="M60" s="9"/>
      <c r="N60" s="9"/>
      <c r="O60" s="9"/>
      <c r="P60" s="12"/>
      <c r="Q60" s="9"/>
      <c r="R60" s="9"/>
      <c r="S60" s="9"/>
      <c r="T60" s="9"/>
      <c r="U60" s="12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1:51" x14ac:dyDescent="0.35">
      <c r="A61" s="9"/>
      <c r="B61" s="9"/>
      <c r="C61" s="9"/>
      <c r="D61" s="9"/>
      <c r="E61" s="9"/>
      <c r="F61" s="12"/>
      <c r="G61" s="9"/>
      <c r="H61" s="9"/>
      <c r="I61" s="9"/>
      <c r="J61" s="9"/>
      <c r="K61" s="12"/>
      <c r="L61" s="9"/>
      <c r="M61" s="9"/>
      <c r="N61" s="9"/>
      <c r="O61" s="9"/>
      <c r="P61" s="12"/>
      <c r="Q61" s="9"/>
      <c r="R61" s="9"/>
      <c r="S61" s="9"/>
      <c r="T61" s="9"/>
      <c r="U61" s="12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1:51" x14ac:dyDescent="0.35">
      <c r="A62" s="9"/>
      <c r="B62" s="9"/>
      <c r="C62" s="9"/>
      <c r="D62" s="9"/>
      <c r="E62" s="9"/>
      <c r="F62" s="12"/>
      <c r="G62" s="9"/>
      <c r="H62" s="9"/>
      <c r="I62" s="9"/>
      <c r="J62" s="9"/>
      <c r="K62" s="12"/>
      <c r="L62" s="9"/>
      <c r="M62" s="9"/>
      <c r="N62" s="9"/>
      <c r="O62" s="9"/>
      <c r="P62" s="12"/>
      <c r="Q62" s="9"/>
      <c r="R62" s="9"/>
      <c r="S62" s="9"/>
      <c r="T62" s="9"/>
      <c r="U62" s="12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1:51" x14ac:dyDescent="0.35">
      <c r="A63" s="9"/>
      <c r="B63" s="9"/>
      <c r="C63" s="9"/>
      <c r="D63" s="9"/>
      <c r="E63" s="9"/>
      <c r="F63" s="12"/>
      <c r="G63" s="9"/>
      <c r="H63" s="9"/>
      <c r="I63" s="9"/>
      <c r="J63" s="9"/>
      <c r="K63" s="12"/>
      <c r="L63" s="9"/>
      <c r="M63" s="9"/>
      <c r="N63" s="9"/>
      <c r="O63" s="9"/>
      <c r="P63" s="12"/>
      <c r="Q63" s="9"/>
      <c r="R63" s="9"/>
      <c r="S63" s="9"/>
      <c r="T63" s="9"/>
      <c r="U63" s="12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1:51" x14ac:dyDescent="0.35">
      <c r="A64" s="9"/>
      <c r="B64" s="9"/>
      <c r="C64" s="9"/>
      <c r="D64" s="9"/>
      <c r="E64" s="9"/>
      <c r="F64" s="12"/>
      <c r="G64" s="9"/>
      <c r="H64" s="9"/>
      <c r="I64" s="9"/>
      <c r="J64" s="9"/>
      <c r="K64" s="12"/>
      <c r="L64" s="9"/>
      <c r="M64" s="9"/>
      <c r="N64" s="9"/>
      <c r="O64" s="9"/>
      <c r="P64" s="12"/>
      <c r="Q64" s="9"/>
      <c r="R64" s="9"/>
      <c r="S64" s="9"/>
      <c r="T64" s="9"/>
      <c r="U64" s="12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1" x14ac:dyDescent="0.35">
      <c r="A65" s="9"/>
      <c r="B65" s="9"/>
      <c r="C65" s="9"/>
      <c r="D65" s="9"/>
      <c r="E65" s="9"/>
      <c r="F65" s="12"/>
      <c r="G65" s="9"/>
      <c r="H65" s="9"/>
      <c r="I65" s="9"/>
      <c r="J65" s="9"/>
      <c r="K65" s="12"/>
      <c r="L65" s="9"/>
      <c r="M65" s="9"/>
      <c r="N65" s="9"/>
      <c r="O65" s="9"/>
      <c r="P65" s="12"/>
      <c r="Q65" s="9"/>
      <c r="R65" s="9"/>
      <c r="S65" s="9"/>
      <c r="T65" s="9"/>
      <c r="U65" s="12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1" x14ac:dyDescent="0.35">
      <c r="F66" s="2"/>
      <c r="K66" s="2"/>
      <c r="P66" s="2"/>
      <c r="U66" s="2"/>
    </row>
    <row r="67" spans="1:51" x14ac:dyDescent="0.35">
      <c r="F67" s="2"/>
      <c r="K67" s="2"/>
      <c r="P67" s="2"/>
      <c r="U67" s="2"/>
    </row>
    <row r="68" spans="1:51" x14ac:dyDescent="0.35">
      <c r="F68" s="2"/>
      <c r="K68" s="2"/>
      <c r="P68" s="2"/>
      <c r="U68" s="2"/>
    </row>
    <row r="69" spans="1:51" x14ac:dyDescent="0.35">
      <c r="F69" s="2"/>
      <c r="K69" s="2"/>
      <c r="P69" s="2"/>
      <c r="U69" s="2"/>
    </row>
    <row r="70" spans="1:51" x14ac:dyDescent="0.35">
      <c r="F70" s="2"/>
      <c r="K70" s="2"/>
      <c r="P70" s="2"/>
      <c r="U70" s="2"/>
    </row>
    <row r="71" spans="1:51" x14ac:dyDescent="0.35">
      <c r="F71" s="2"/>
      <c r="K71" s="2"/>
      <c r="P71" s="2"/>
      <c r="U71" s="2"/>
    </row>
    <row r="72" spans="1:51" x14ac:dyDescent="0.35">
      <c r="F72" s="2"/>
      <c r="K72" s="2"/>
      <c r="P72" s="2"/>
      <c r="U72" s="2"/>
    </row>
    <row r="73" spans="1:51" x14ac:dyDescent="0.35">
      <c r="F73" s="4"/>
      <c r="K73" s="4"/>
      <c r="P73" s="4"/>
      <c r="U73" s="4"/>
    </row>
    <row r="74" spans="1:51" x14ac:dyDescent="0.35">
      <c r="F74" s="3"/>
      <c r="K74" s="3"/>
      <c r="P74" s="3"/>
      <c r="U74" s="3"/>
    </row>
    <row r="75" spans="1:51" x14ac:dyDescent="0.35">
      <c r="F75" s="5"/>
      <c r="K75" s="5"/>
      <c r="P75" s="5"/>
      <c r="U75" s="5"/>
    </row>
    <row r="76" spans="1:51" x14ac:dyDescent="0.35">
      <c r="F76" s="6"/>
      <c r="K76" s="6"/>
      <c r="P76" s="6"/>
      <c r="U76" s="6"/>
    </row>
    <row r="77" spans="1:51" x14ac:dyDescent="0.35">
      <c r="F77" s="6"/>
      <c r="K77" s="6"/>
      <c r="P77" s="6"/>
      <c r="U77" s="6"/>
    </row>
  </sheetData>
  <sheetProtection algorithmName="SHA-512" hashValue="eNhIuGYN5iYEg9MBhLX3asPkryczYDUrgaA8qhVcfn793/ufJpvsvAkpVpA4qhWfCa4YIJIDPgAJV25nYnntvw==" saltValue="EEucSxCKEzBcoAxZi92KLg==" spinCount="100000" sheet="1" objects="1" scenarios="1"/>
  <mergeCells count="86">
    <mergeCell ref="C3:E3"/>
    <mergeCell ref="C4:E4"/>
    <mergeCell ref="G2:T4"/>
    <mergeCell ref="C10:E10"/>
    <mergeCell ref="B9:E9"/>
    <mergeCell ref="C2:E2"/>
    <mergeCell ref="Q8:T8"/>
    <mergeCell ref="Q9:T9"/>
    <mergeCell ref="R10:T10"/>
    <mergeCell ref="C5:E5"/>
    <mergeCell ref="L8:O8"/>
    <mergeCell ref="L9:O9"/>
    <mergeCell ref="M10:O10"/>
    <mergeCell ref="C6:E6"/>
    <mergeCell ref="B51:E51"/>
    <mergeCell ref="B52:E52"/>
    <mergeCell ref="G8:J8"/>
    <mergeCell ref="G9:J9"/>
    <mergeCell ref="H10:J10"/>
    <mergeCell ref="G49:J49"/>
    <mergeCell ref="G50:J50"/>
    <mergeCell ref="B49:E49"/>
    <mergeCell ref="B50:E50"/>
    <mergeCell ref="B8:E8"/>
    <mergeCell ref="D47:E47"/>
    <mergeCell ref="I47:J47"/>
    <mergeCell ref="D46:E46"/>
    <mergeCell ref="I46:J46"/>
    <mergeCell ref="G51:J51"/>
    <mergeCell ref="G52:J52"/>
    <mergeCell ref="L49:O49"/>
    <mergeCell ref="L50:O50"/>
    <mergeCell ref="L51:O51"/>
    <mergeCell ref="N47:O47"/>
    <mergeCell ref="N46:O46"/>
    <mergeCell ref="Q49:T49"/>
    <mergeCell ref="Q50:T50"/>
    <mergeCell ref="S47:T47"/>
    <mergeCell ref="S46:T46"/>
    <mergeCell ref="V51:Y51"/>
    <mergeCell ref="N54:O54"/>
    <mergeCell ref="Q54:R54"/>
    <mergeCell ref="V8:Y8"/>
    <mergeCell ref="V9:Y9"/>
    <mergeCell ref="W10:Y10"/>
    <mergeCell ref="V49:Y49"/>
    <mergeCell ref="V50:Y50"/>
    <mergeCell ref="X47:Y47"/>
    <mergeCell ref="X46:Y46"/>
    <mergeCell ref="V52:Y52"/>
    <mergeCell ref="L52:O52"/>
    <mergeCell ref="Q51:T51"/>
    <mergeCell ref="Q52:T52"/>
    <mergeCell ref="S54:T54"/>
    <mergeCell ref="V54:W54"/>
    <mergeCell ref="X54:Y54"/>
    <mergeCell ref="B54:C54"/>
    <mergeCell ref="D54:E54"/>
    <mergeCell ref="G54:H54"/>
    <mergeCell ref="I54:J54"/>
    <mergeCell ref="L54:M54"/>
    <mergeCell ref="B53:E53"/>
    <mergeCell ref="G53:J53"/>
    <mergeCell ref="L53:O53"/>
    <mergeCell ref="Q53:T53"/>
    <mergeCell ref="V53:Y53"/>
    <mergeCell ref="AA8:AD8"/>
    <mergeCell ref="AF8:AI8"/>
    <mergeCell ref="AK8:AN8"/>
    <mergeCell ref="AP8:AS8"/>
    <mergeCell ref="AU8:AX8"/>
    <mergeCell ref="AA9:AD10"/>
    <mergeCell ref="AF9:AI10"/>
    <mergeCell ref="AK9:AN10"/>
    <mergeCell ref="AP9:AS10"/>
    <mergeCell ref="AU9:AX10"/>
    <mergeCell ref="AC52:AD52"/>
    <mergeCell ref="AH52:AI52"/>
    <mergeCell ref="AM52:AN52"/>
    <mergeCell ref="AR52:AS52"/>
    <mergeCell ref="AW52:AX52"/>
    <mergeCell ref="D48:E48"/>
    <mergeCell ref="I48:J48"/>
    <mergeCell ref="N48:O48"/>
    <mergeCell ref="S48:T48"/>
    <mergeCell ref="X48:Y48"/>
  </mergeCells>
  <conditionalFormatting sqref="D47:E48">
    <cfRule type="expression" dxfId="7" priority="8">
      <formula>C47&lt;&gt;""</formula>
    </cfRule>
  </conditionalFormatting>
  <conditionalFormatting sqref="I47:J48">
    <cfRule type="expression" dxfId="6" priority="7">
      <formula>H47&lt;&gt;""</formula>
    </cfRule>
  </conditionalFormatting>
  <conditionalFormatting sqref="N47:O48">
    <cfRule type="expression" dxfId="5" priority="6">
      <formula>M47&lt;&gt;""</formula>
    </cfRule>
  </conditionalFormatting>
  <conditionalFormatting sqref="S47:T48">
    <cfRule type="expression" dxfId="4" priority="5">
      <formula>R47&lt;&gt;""</formula>
    </cfRule>
  </conditionalFormatting>
  <conditionalFormatting sqref="X47:Y48">
    <cfRule type="expression" dxfId="3" priority="4">
      <formula>W47&lt;&gt;""</formula>
    </cfRule>
  </conditionalFormatting>
  <conditionalFormatting sqref="AA11:AD11 AF11:AI11 AK11:AN11 AP11:AS11 AU11:AX11">
    <cfRule type="expression" dxfId="2" priority="3">
      <formula>$C$5="áno"</formula>
    </cfRule>
  </conditionalFormatting>
  <conditionalFormatting sqref="AA12:AD51 AF12:AI51 AK12:AN51 AP12:AS51 AU12:AX51">
    <cfRule type="expression" dxfId="1" priority="2">
      <formula>$C$5="áno"</formula>
    </cfRule>
  </conditionalFormatting>
  <conditionalFormatting sqref="AC52:AD52 AH52:AI52 AM52:AN52 AR52:AS52 AW52:AX52">
    <cfRule type="expression" dxfId="0" priority="1">
      <formula>$C$5="áno"</formula>
    </cfRule>
  </conditionalFormatting>
  <dataValidations count="5">
    <dataValidation allowBlank="1" showInputMessage="1" sqref="AT54 AE54 AO54 AJ54 AT8:AT45 AJ8:AJ45 U8:U46 F8:F46 P8:P46 K8:K46 AE8:AE45 AO8:AO45 U50:U77 P50:P77 K50:K77 F50:F77" xr:uid="{FCFC4DC6-B3F3-43C3-AD25-1C57A855DA6C}"/>
    <dataValidation type="date" operator="greaterThanOrEqual" allowBlank="1" showInputMessage="1" showErrorMessage="1" errorTitle="Chyba dátumu" error="Zle zadaný dátum" sqref="C4:E4" xr:uid="{81230155-8B58-4135-9214-610D6DE833C5}">
      <formula1>44927</formula1>
    </dataValidation>
    <dataValidation type="list" allowBlank="1" showInputMessage="1" showErrorMessage="1" errorTitle="Chyba názvu zostavy" error="Zadajte správny názov zostavy !" sqref="C2:E2" xr:uid="{A2E7C7A4-E4A1-40A2-910B-68F884070BA0}">
      <formula1>$A$1:$J$1</formula1>
    </dataValidation>
    <dataValidation type="list" operator="greaterThanOrEqual" allowBlank="1" showInputMessage="1" showErrorMessage="1" errorTitle="Chyba dátumu" error="Zle zadaný dátum" sqref="C5:E5 D6:E6" xr:uid="{55B5ACFE-4324-4F18-9B2E-E23E48EC20FB}">
      <formula1>"áno,nie"</formula1>
    </dataValidation>
    <dataValidation type="list" allowBlank="1" showErrorMessage="1" errorTitle="Chyba vstupu !" error="Vyberte hodnotu zo zonamu." sqref="C3:E3" xr:uid="{8DBB9C4B-94BB-406B-8427-9D4BED55A13E}">
      <formula1>"2024/2025,2025/2026"</formula1>
    </dataValidation>
  </dataValidations>
  <printOptions horizontalCentered="1"/>
  <pageMargins left="0.19685039370078741" right="0.19685039370078741" top="0.59055118110236227" bottom="0.59055118110236227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Cenník</vt:lpstr>
      <vt:lpstr>Zostavy</vt:lpstr>
      <vt:lpstr>Sumár objednávky</vt:lpstr>
      <vt:lpstr>Tlač zostáv</vt:lpstr>
      <vt:lpstr>'Sumár objednávky'!Oblasť_tlače</vt:lpstr>
      <vt:lpstr>'Tlač zostáv'!Oblasť_tlače</vt:lpstr>
      <vt:lpstr>Zostavy!Oblasť_tlače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MEGGY-T</dc:creator>
  <cp:keywords/>
  <dc:description/>
  <cp:lastModifiedBy>Tomáš Megyesy</cp:lastModifiedBy>
  <cp:revision/>
  <cp:lastPrinted>2025-04-09T19:55:25Z</cp:lastPrinted>
  <dcterms:created xsi:type="dcterms:W3CDTF">2022-01-21T13:51:58Z</dcterms:created>
  <dcterms:modified xsi:type="dcterms:W3CDTF">2025-04-09T19:55:36Z</dcterms:modified>
  <cp:category/>
  <cp:contentStatus/>
</cp:coreProperties>
</file>